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Š Bedekovčina\Desktop\Dokumenti\Financijski planovi\2024\ZA objavu\"/>
    </mc:Choice>
  </mc:AlternateContent>
  <xr:revisionPtr revIDLastSave="0" documentId="8_{C2019CE4-D951-4690-BE52-2BB10CBA499E}" xr6:coauthVersionLast="37" xr6:coauthVersionMax="37" xr10:uidLastSave="{00000000-0000-0000-0000-000000000000}"/>
  <bookViews>
    <workbookView xWindow="0" yWindow="600" windowWidth="23040" windowHeight="9048" firstSheet="3" activeTab="7" xr2:uid="{00000000-000D-0000-FFFF-FFFF00000000}"/>
  </bookViews>
  <sheets>
    <sheet name="SAŽETAK" sheetId="10" r:id="rId1"/>
    <sheet name="Račun prihoda i rashoda-škola" sheetId="11" r:id="rId2"/>
    <sheet name=" Račun prihoda i rashoda-dom" sheetId="3" r:id="rId3"/>
    <sheet name="Prih. i rash. po izvorima-škola" sheetId="12" r:id="rId4"/>
    <sheet name="Prih. i rash. po izvorima-dom" sheetId="8" r:id="rId5"/>
    <sheet name="Rashodi prema funkcijskoj kl" sheetId="5" r:id="rId6"/>
    <sheet name="POSEBNI DIO-ŠKOLA" sheetId="7" r:id="rId7"/>
    <sheet name="POSEBNI DIO-DOM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0" l="1"/>
  <c r="F27" i="10" l="1"/>
  <c r="F12" i="10"/>
  <c r="F9" i="10"/>
  <c r="B49" i="12"/>
  <c r="B47" i="12"/>
  <c r="D31" i="11"/>
  <c r="D30" i="11"/>
  <c r="D29" i="11"/>
  <c r="D15" i="11"/>
  <c r="H9" i="10" l="1"/>
  <c r="I9" i="10" s="1"/>
  <c r="J9" i="10" s="1"/>
  <c r="G9" i="10" l="1"/>
  <c r="E55" i="12"/>
  <c r="F55" i="12" s="1"/>
  <c r="E54" i="12"/>
  <c r="F54" i="12" s="1"/>
  <c r="E53" i="12"/>
  <c r="E52" i="12" s="1"/>
  <c r="D52" i="12"/>
  <c r="C52" i="12"/>
  <c r="B52" i="12"/>
  <c r="F53" i="12" l="1"/>
  <c r="F52" i="12"/>
  <c r="C11" i="5"/>
  <c r="C10" i="5" s="1"/>
  <c r="D11" i="5"/>
  <c r="D10" i="5" s="1"/>
  <c r="E11" i="5"/>
  <c r="E10" i="5" s="1"/>
  <c r="F11" i="5"/>
  <c r="F10" i="5" s="1"/>
  <c r="B11" i="5"/>
  <c r="B10" i="5" s="1"/>
  <c r="H13" i="10" l="1"/>
  <c r="H12" i="10"/>
  <c r="G12" i="10"/>
  <c r="G13" i="10"/>
  <c r="F13" i="10"/>
  <c r="F70" i="7" l="1"/>
  <c r="F69" i="7" s="1"/>
  <c r="F68" i="7" s="1"/>
  <c r="G70" i="7"/>
  <c r="G69" i="7" s="1"/>
  <c r="G68" i="7" s="1"/>
  <c r="E70" i="7"/>
  <c r="E69" i="7" s="1"/>
  <c r="E68" i="7" s="1"/>
  <c r="H71" i="7"/>
  <c r="I71" i="7" s="1"/>
  <c r="I70" i="7" s="1"/>
  <c r="I69" i="7" s="1"/>
  <c r="I68" i="7" s="1"/>
  <c r="H67" i="7"/>
  <c r="I67" i="7" s="1"/>
  <c r="H66" i="7"/>
  <c r="H65" i="7" s="1"/>
  <c r="H64" i="7" s="1"/>
  <c r="H63" i="7" s="1"/>
  <c r="G65" i="7"/>
  <c r="G64" i="7" s="1"/>
  <c r="G63" i="7" s="1"/>
  <c r="F65" i="7"/>
  <c r="F64" i="7" s="1"/>
  <c r="F63" i="7" s="1"/>
  <c r="E65" i="7"/>
  <c r="E64" i="7" s="1"/>
  <c r="E63" i="7" s="1"/>
  <c r="F56" i="7"/>
  <c r="F55" i="7" s="1"/>
  <c r="F54" i="7" s="1"/>
  <c r="G56" i="7"/>
  <c r="G55" i="7" s="1"/>
  <c r="G54" i="7" s="1"/>
  <c r="E56" i="7"/>
  <c r="E55" i="7" s="1"/>
  <c r="E54" i="7" s="1"/>
  <c r="H57" i="7"/>
  <c r="I57" i="7" s="1"/>
  <c r="H72" i="7"/>
  <c r="I72" i="7" s="1"/>
  <c r="H62" i="7"/>
  <c r="I62" i="7" s="1"/>
  <c r="I61" i="7" s="1"/>
  <c r="I60" i="7" s="1"/>
  <c r="I59" i="7" s="1"/>
  <c r="G61" i="7"/>
  <c r="G60" i="7" s="1"/>
  <c r="G59" i="7" s="1"/>
  <c r="F61" i="7"/>
  <c r="F60" i="7" s="1"/>
  <c r="F59" i="7" s="1"/>
  <c r="E61" i="7"/>
  <c r="E60" i="7" s="1"/>
  <c r="E59" i="7" s="1"/>
  <c r="H58" i="7"/>
  <c r="I58" i="7" s="1"/>
  <c r="H61" i="7" l="1"/>
  <c r="H60" i="7" s="1"/>
  <c r="H59" i="7" s="1"/>
  <c r="H70" i="7"/>
  <c r="H69" i="7" s="1"/>
  <c r="H68" i="7" s="1"/>
  <c r="I56" i="7"/>
  <c r="I55" i="7" s="1"/>
  <c r="I54" i="7" s="1"/>
  <c r="I66" i="7"/>
  <c r="I65" i="7" s="1"/>
  <c r="I64" i="7" s="1"/>
  <c r="I63" i="7" s="1"/>
  <c r="H56" i="7"/>
  <c r="H55" i="7" s="1"/>
  <c r="H54" i="7" s="1"/>
  <c r="H53" i="7"/>
  <c r="H52" i="7" s="1"/>
  <c r="H51" i="7" s="1"/>
  <c r="F52" i="7"/>
  <c r="F51" i="7" s="1"/>
  <c r="G52" i="7"/>
  <c r="G51" i="7" s="1"/>
  <c r="E52" i="7"/>
  <c r="E51" i="7" s="1"/>
  <c r="H50" i="7"/>
  <c r="I50" i="7" s="1"/>
  <c r="I49" i="7" s="1"/>
  <c r="H48" i="7"/>
  <c r="I48" i="7" s="1"/>
  <c r="H47" i="7"/>
  <c r="I47" i="7" s="1"/>
  <c r="F49" i="7"/>
  <c r="G49" i="7"/>
  <c r="H49" i="7"/>
  <c r="E49" i="7"/>
  <c r="F46" i="7"/>
  <c r="F45" i="7" s="1"/>
  <c r="G46" i="7"/>
  <c r="E46" i="7"/>
  <c r="H43" i="7"/>
  <c r="H42" i="7" s="1"/>
  <c r="H41" i="7" s="1"/>
  <c r="H44" i="7"/>
  <c r="I44" i="7" s="1"/>
  <c r="F42" i="7"/>
  <c r="F41" i="7" s="1"/>
  <c r="G42" i="7"/>
  <c r="G41" i="7" s="1"/>
  <c r="E41" i="7"/>
  <c r="E42" i="7"/>
  <c r="H35" i="7"/>
  <c r="I35" i="7" s="1"/>
  <c r="H36" i="7"/>
  <c r="I36" i="7" s="1"/>
  <c r="F34" i="7"/>
  <c r="F33" i="7" s="1"/>
  <c r="G34" i="7"/>
  <c r="E34" i="7"/>
  <c r="H38" i="7"/>
  <c r="I38" i="7" s="1"/>
  <c r="H37" i="7"/>
  <c r="I37" i="7" s="1"/>
  <c r="H40" i="7"/>
  <c r="I40" i="7" s="1"/>
  <c r="G39" i="7"/>
  <c r="F39" i="7"/>
  <c r="E39" i="7"/>
  <c r="H31" i="7"/>
  <c r="I31" i="7" s="1"/>
  <c r="I30" i="7" s="1"/>
  <c r="I29" i="7" s="1"/>
  <c r="H32" i="7"/>
  <c r="I32" i="7" s="1"/>
  <c r="F30" i="7"/>
  <c r="F29" i="7" s="1"/>
  <c r="G30" i="7"/>
  <c r="G29" i="7" s="1"/>
  <c r="E30" i="7"/>
  <c r="E29" i="7" s="1"/>
  <c r="H28" i="7"/>
  <c r="I28" i="7" s="1"/>
  <c r="H27" i="7"/>
  <c r="I27" i="7" s="1"/>
  <c r="I26" i="7" s="1"/>
  <c r="H24" i="7"/>
  <c r="H25" i="7"/>
  <c r="I25" i="7" s="1"/>
  <c r="H23" i="7"/>
  <c r="I23" i="7" s="1"/>
  <c r="F22" i="7"/>
  <c r="G22" i="7"/>
  <c r="E22" i="7"/>
  <c r="F26" i="7"/>
  <c r="G26" i="7"/>
  <c r="E26" i="7"/>
  <c r="H18" i="7"/>
  <c r="I18" i="7" s="1"/>
  <c r="I17" i="7" s="1"/>
  <c r="F17" i="7"/>
  <c r="G17" i="7"/>
  <c r="E17" i="7"/>
  <c r="H20" i="7"/>
  <c r="H19" i="7" s="1"/>
  <c r="F19" i="7"/>
  <c r="G19" i="7"/>
  <c r="E19" i="7"/>
  <c r="F12" i="7"/>
  <c r="G12" i="7"/>
  <c r="E12" i="7"/>
  <c r="H13" i="7"/>
  <c r="H12" i="7" s="1"/>
  <c r="F9" i="7"/>
  <c r="G9" i="7"/>
  <c r="E9" i="7"/>
  <c r="H11" i="7"/>
  <c r="I11" i="7" s="1"/>
  <c r="H10" i="7"/>
  <c r="E51" i="12"/>
  <c r="F51" i="12" s="1"/>
  <c r="F50" i="12" s="1"/>
  <c r="E48" i="12"/>
  <c r="F48" i="12" s="1"/>
  <c r="E49" i="12"/>
  <c r="F49" i="12" s="1"/>
  <c r="E47" i="12"/>
  <c r="E45" i="12"/>
  <c r="F45" i="12" s="1"/>
  <c r="F44" i="12" s="1"/>
  <c r="E43" i="12"/>
  <c r="F43" i="12" s="1"/>
  <c r="F42" i="12" s="1"/>
  <c r="E41" i="12"/>
  <c r="E40" i="12" s="1"/>
  <c r="E39" i="12"/>
  <c r="F39" i="12" s="1"/>
  <c r="E38" i="12"/>
  <c r="F38" i="12" s="1"/>
  <c r="E28" i="12"/>
  <c r="F28" i="12" s="1"/>
  <c r="E29" i="12"/>
  <c r="F29" i="12" s="1"/>
  <c r="E27" i="12"/>
  <c r="F27" i="12" s="1"/>
  <c r="E25" i="12"/>
  <c r="F25" i="12" s="1"/>
  <c r="F24" i="12" s="1"/>
  <c r="E22" i="12"/>
  <c r="F22" i="12" s="1"/>
  <c r="E23" i="12"/>
  <c r="F23" i="12" s="1"/>
  <c r="E21" i="12"/>
  <c r="E19" i="12"/>
  <c r="E18" i="12" s="1"/>
  <c r="E17" i="12"/>
  <c r="E16" i="12" s="1"/>
  <c r="E15" i="12"/>
  <c r="F15" i="12" s="1"/>
  <c r="F14" i="12" s="1"/>
  <c r="E13" i="12"/>
  <c r="F13" i="12" s="1"/>
  <c r="E12" i="12"/>
  <c r="F12" i="12" s="1"/>
  <c r="C26" i="12"/>
  <c r="D26" i="12"/>
  <c r="B26" i="12"/>
  <c r="C37" i="12"/>
  <c r="D37" i="12"/>
  <c r="B37" i="12"/>
  <c r="C40" i="12"/>
  <c r="D40" i="12"/>
  <c r="B40" i="12"/>
  <c r="C42" i="12"/>
  <c r="D42" i="12"/>
  <c r="B42" i="12"/>
  <c r="C44" i="12"/>
  <c r="D44" i="12"/>
  <c r="E44" i="12"/>
  <c r="B44" i="12"/>
  <c r="C46" i="12"/>
  <c r="D46" i="12"/>
  <c r="B46" i="12"/>
  <c r="C50" i="12"/>
  <c r="D50" i="12"/>
  <c r="B50" i="12"/>
  <c r="C11" i="12"/>
  <c r="D11" i="12"/>
  <c r="B11" i="12"/>
  <c r="C14" i="12"/>
  <c r="D14" i="12"/>
  <c r="B14" i="12"/>
  <c r="C16" i="12"/>
  <c r="D16" i="12"/>
  <c r="B16" i="12"/>
  <c r="C18" i="12"/>
  <c r="D18" i="12"/>
  <c r="C20" i="12"/>
  <c r="D20" i="12"/>
  <c r="B18" i="12"/>
  <c r="B20" i="12"/>
  <c r="C24" i="12"/>
  <c r="D24" i="12"/>
  <c r="B24" i="12"/>
  <c r="G34" i="11"/>
  <c r="H34" i="11" s="1"/>
  <c r="G31" i="11"/>
  <c r="H31" i="11" s="1"/>
  <c r="G32" i="11"/>
  <c r="H32" i="11" s="1"/>
  <c r="G20" i="11"/>
  <c r="G19" i="11" s="1"/>
  <c r="G18" i="11"/>
  <c r="H18" i="11" s="1"/>
  <c r="H17" i="11" s="1"/>
  <c r="G17" i="11"/>
  <c r="G13" i="11"/>
  <c r="H13" i="11" s="1"/>
  <c r="G14" i="11"/>
  <c r="H14" i="11" s="1"/>
  <c r="G12" i="11"/>
  <c r="H12" i="11" s="1"/>
  <c r="F35" i="11"/>
  <c r="G35" i="11" s="1"/>
  <c r="H35" i="11" s="1"/>
  <c r="H33" i="11" s="1"/>
  <c r="F31" i="11"/>
  <c r="F30" i="11"/>
  <c r="G30" i="11" s="1"/>
  <c r="H30" i="11" s="1"/>
  <c r="F29" i="11"/>
  <c r="G29" i="11" s="1"/>
  <c r="F16" i="11"/>
  <c r="G16" i="11" s="1"/>
  <c r="H16" i="11" s="1"/>
  <c r="F15" i="11"/>
  <c r="G15" i="11" s="1"/>
  <c r="H15" i="11" s="1"/>
  <c r="F12" i="11"/>
  <c r="E28" i="11"/>
  <c r="E15" i="11"/>
  <c r="E29" i="11"/>
  <c r="E30" i="11"/>
  <c r="D35" i="11"/>
  <c r="D33" i="11" s="1"/>
  <c r="E35" i="11"/>
  <c r="E33" i="11" s="1"/>
  <c r="E31" i="11"/>
  <c r="E20" i="11"/>
  <c r="E19" i="11" s="1"/>
  <c r="E16" i="11"/>
  <c r="E12" i="11"/>
  <c r="D28" i="11"/>
  <c r="F19" i="11"/>
  <c r="D20" i="11"/>
  <c r="D19" i="11" s="1"/>
  <c r="E15" i="3"/>
  <c r="F15" i="3"/>
  <c r="G15" i="3"/>
  <c r="H15" i="3"/>
  <c r="D15" i="3"/>
  <c r="E17" i="11"/>
  <c r="F17" i="11"/>
  <c r="D12" i="11"/>
  <c r="D17" i="11"/>
  <c r="D16" i="11"/>
  <c r="D14" i="11"/>
  <c r="G9" i="2"/>
  <c r="F25" i="3"/>
  <c r="D11" i="11" l="1"/>
  <c r="D10" i="11" s="1"/>
  <c r="D21" i="11" s="1"/>
  <c r="E50" i="12"/>
  <c r="E20" i="12"/>
  <c r="E46" i="12"/>
  <c r="F41" i="12"/>
  <c r="F40" i="12" s="1"/>
  <c r="E42" i="12"/>
  <c r="E24" i="12"/>
  <c r="B36" i="12"/>
  <c r="D36" i="12"/>
  <c r="C36" i="12"/>
  <c r="H11" i="11"/>
  <c r="H10" i="11" s="1"/>
  <c r="H21" i="11" s="1"/>
  <c r="F33" i="11"/>
  <c r="F37" i="12"/>
  <c r="F19" i="12"/>
  <c r="F18" i="12" s="1"/>
  <c r="F11" i="12"/>
  <c r="B10" i="12"/>
  <c r="B30" i="12" s="1"/>
  <c r="H29" i="11"/>
  <c r="H28" i="11" s="1"/>
  <c r="H27" i="11" s="1"/>
  <c r="G28" i="11"/>
  <c r="G11" i="11"/>
  <c r="G10" i="11" s="1"/>
  <c r="G21" i="11" s="1"/>
  <c r="F21" i="12"/>
  <c r="F20" i="12" s="1"/>
  <c r="F10" i="12" s="1"/>
  <c r="E45" i="7"/>
  <c r="H20" i="11"/>
  <c r="H19" i="11" s="1"/>
  <c r="E21" i="7"/>
  <c r="E33" i="7"/>
  <c r="F28" i="11"/>
  <c r="E11" i="11"/>
  <c r="E14" i="12"/>
  <c r="E11" i="12"/>
  <c r="E10" i="12" s="1"/>
  <c r="E37" i="12"/>
  <c r="F17" i="12"/>
  <c r="F16" i="12" s="1"/>
  <c r="F47" i="12"/>
  <c r="F46" i="12" s="1"/>
  <c r="F16" i="7"/>
  <c r="H26" i="7"/>
  <c r="H21" i="7" s="1"/>
  <c r="H22" i="7"/>
  <c r="G33" i="7"/>
  <c r="I20" i="7"/>
  <c r="I19" i="7" s="1"/>
  <c r="I16" i="7" s="1"/>
  <c r="I53" i="7"/>
  <c r="I52" i="7" s="1"/>
  <c r="I51" i="7" s="1"/>
  <c r="I46" i="7"/>
  <c r="I45" i="7" s="1"/>
  <c r="I13" i="7"/>
  <c r="I12" i="7" s="1"/>
  <c r="H46" i="7"/>
  <c r="H45" i="7" s="1"/>
  <c r="G8" i="7"/>
  <c r="G7" i="7" s="1"/>
  <c r="G6" i="7" s="1"/>
  <c r="I43" i="7"/>
  <c r="H9" i="7"/>
  <c r="H8" i="7" s="1"/>
  <c r="H7" i="7" s="1"/>
  <c r="H6" i="7" s="1"/>
  <c r="F8" i="7"/>
  <c r="F7" i="7" s="1"/>
  <c r="F6" i="7" s="1"/>
  <c r="E16" i="7"/>
  <c r="G45" i="7"/>
  <c r="I42" i="7"/>
  <c r="I41" i="7" s="1"/>
  <c r="H39" i="7"/>
  <c r="I34" i="7"/>
  <c r="H34" i="7"/>
  <c r="G16" i="7"/>
  <c r="I24" i="7"/>
  <c r="E8" i="7"/>
  <c r="E7" i="7" s="1"/>
  <c r="E6" i="7" s="1"/>
  <c r="I39" i="7"/>
  <c r="H30" i="7"/>
  <c r="H29" i="7" s="1"/>
  <c r="I22" i="7"/>
  <c r="I21" i="7" s="1"/>
  <c r="G21" i="7"/>
  <c r="F21" i="7"/>
  <c r="I10" i="7"/>
  <c r="I9" i="7" s="1"/>
  <c r="I8" i="7" s="1"/>
  <c r="I7" i="7" s="1"/>
  <c r="I6" i="7" s="1"/>
  <c r="H17" i="7"/>
  <c r="H16" i="7" s="1"/>
  <c r="F26" i="12"/>
  <c r="E26" i="12"/>
  <c r="D10" i="12"/>
  <c r="D30" i="12" s="1"/>
  <c r="C10" i="12"/>
  <c r="C30" i="12" s="1"/>
  <c r="G33" i="11"/>
  <c r="F11" i="11"/>
  <c r="F10" i="11" s="1"/>
  <c r="F21" i="11" s="1"/>
  <c r="D27" i="11"/>
  <c r="E27" i="11"/>
  <c r="E10" i="11"/>
  <c r="E21" i="11"/>
  <c r="F9" i="2"/>
  <c r="H9" i="2"/>
  <c r="I9" i="2"/>
  <c r="E9" i="2"/>
  <c r="F32" i="8"/>
  <c r="E32" i="8"/>
  <c r="D32" i="8"/>
  <c r="C32" i="8"/>
  <c r="B32" i="8"/>
  <c r="F30" i="8"/>
  <c r="E30" i="8"/>
  <c r="D30" i="8"/>
  <c r="C30" i="8"/>
  <c r="B30" i="8"/>
  <c r="C15" i="8"/>
  <c r="D15" i="8"/>
  <c r="E15" i="8"/>
  <c r="F15" i="8"/>
  <c r="B15" i="8"/>
  <c r="F17" i="8"/>
  <c r="E17" i="8"/>
  <c r="D17" i="8"/>
  <c r="C17" i="8"/>
  <c r="B17" i="8"/>
  <c r="C26" i="8"/>
  <c r="D26" i="8"/>
  <c r="E26" i="8"/>
  <c r="F26" i="8"/>
  <c r="B26" i="8"/>
  <c r="C11" i="8"/>
  <c r="D11" i="8"/>
  <c r="E11" i="8"/>
  <c r="F11" i="8"/>
  <c r="B11" i="8"/>
  <c r="F15" i="7" l="1"/>
  <c r="F14" i="7" s="1"/>
  <c r="F74" i="7" s="1"/>
  <c r="E36" i="12"/>
  <c r="F27" i="11"/>
  <c r="F36" i="12"/>
  <c r="G27" i="11"/>
  <c r="E15" i="7"/>
  <c r="E14" i="7" s="1"/>
  <c r="E74" i="7" s="1"/>
  <c r="G15" i="7"/>
  <c r="G14" i="7" s="1"/>
  <c r="G74" i="7" s="1"/>
  <c r="H33" i="7"/>
  <c r="H15" i="7" s="1"/>
  <c r="H14" i="7" s="1"/>
  <c r="H74" i="7" s="1"/>
  <c r="I33" i="7"/>
  <c r="I15" i="7" s="1"/>
  <c r="I14" i="7" s="1"/>
  <c r="I74" i="7" s="1"/>
  <c r="F30" i="12"/>
  <c r="E30" i="12"/>
  <c r="F20" i="2"/>
  <c r="G20" i="2"/>
  <c r="H20" i="2"/>
  <c r="I20" i="2"/>
  <c r="E20" i="2"/>
  <c r="F17" i="2"/>
  <c r="F16" i="2" s="1"/>
  <c r="G17" i="2"/>
  <c r="G16" i="2" s="1"/>
  <c r="H17" i="2"/>
  <c r="I17" i="2"/>
  <c r="E17" i="2"/>
  <c r="E16" i="2" s="1"/>
  <c r="G13" i="2"/>
  <c r="G12" i="2" s="1"/>
  <c r="G11" i="2" s="1"/>
  <c r="F14" i="2"/>
  <c r="F13" i="2" s="1"/>
  <c r="G14" i="2"/>
  <c r="H14" i="2"/>
  <c r="H13" i="2" s="1"/>
  <c r="I14" i="2"/>
  <c r="I13" i="2" s="1"/>
  <c r="E14" i="2"/>
  <c r="E13" i="2" s="1"/>
  <c r="G8" i="2"/>
  <c r="G7" i="2" s="1"/>
  <c r="G6" i="2" s="1"/>
  <c r="I8" i="2"/>
  <c r="I7" i="2" s="1"/>
  <c r="I6" i="2" s="1"/>
  <c r="E8" i="2"/>
  <c r="E7" i="2" s="1"/>
  <c r="E6" i="2" s="1"/>
  <c r="F8" i="2"/>
  <c r="F7" i="2" s="1"/>
  <c r="F6" i="2" s="1"/>
  <c r="H8" i="2"/>
  <c r="H7" i="2" s="1"/>
  <c r="H6" i="2" s="1"/>
  <c r="C28" i="8"/>
  <c r="C25" i="8" s="1"/>
  <c r="D28" i="8"/>
  <c r="D25" i="8" s="1"/>
  <c r="E28" i="8"/>
  <c r="E25" i="8" s="1"/>
  <c r="F28" i="8"/>
  <c r="F25" i="8" s="1"/>
  <c r="B28" i="8"/>
  <c r="B25" i="8" s="1"/>
  <c r="C13" i="8"/>
  <c r="C10" i="8" s="1"/>
  <c r="C19" i="8" s="1"/>
  <c r="D13" i="8"/>
  <c r="D10" i="8" s="1"/>
  <c r="D19" i="8" s="1"/>
  <c r="E13" i="8"/>
  <c r="E10" i="8" s="1"/>
  <c r="E19" i="8" s="1"/>
  <c r="F13" i="8"/>
  <c r="F10" i="8" s="1"/>
  <c r="F19" i="8" s="1"/>
  <c r="B13" i="8"/>
  <c r="B10" i="8" s="1"/>
  <c r="B19" i="8" s="1"/>
  <c r="F24" i="3"/>
  <c r="E25" i="3"/>
  <c r="E24" i="3" s="1"/>
  <c r="D25" i="3"/>
  <c r="E28" i="3"/>
  <c r="F28" i="3"/>
  <c r="G28" i="3"/>
  <c r="H28" i="3"/>
  <c r="G24" i="3"/>
  <c r="H24" i="3"/>
  <c r="E11" i="3"/>
  <c r="E17" i="3" s="1"/>
  <c r="F11" i="3"/>
  <c r="F17" i="3" s="1"/>
  <c r="G11" i="3"/>
  <c r="G17" i="3" s="1"/>
  <c r="H11" i="3"/>
  <c r="H17" i="3" s="1"/>
  <c r="D28" i="3"/>
  <c r="D24" i="3"/>
  <c r="D11" i="3"/>
  <c r="D17" i="3" s="1"/>
  <c r="G23" i="2" l="1"/>
  <c r="I16" i="2"/>
  <c r="I12" i="2" s="1"/>
  <c r="I11" i="2" s="1"/>
  <c r="I23" i="2" s="1"/>
  <c r="F23" i="3"/>
  <c r="E12" i="2"/>
  <c r="E11" i="2" s="1"/>
  <c r="E23" i="2" s="1"/>
  <c r="F12" i="2"/>
  <c r="F11" i="2" s="1"/>
  <c r="F23" i="2" s="1"/>
  <c r="G23" i="3"/>
  <c r="D23" i="3"/>
  <c r="H16" i="2"/>
  <c r="H12" i="2" s="1"/>
  <c r="H11" i="2" s="1"/>
  <c r="H23" i="2" s="1"/>
  <c r="D10" i="3"/>
  <c r="G10" i="3"/>
  <c r="F10" i="3"/>
  <c r="E10" i="3"/>
  <c r="H10" i="3"/>
  <c r="H23" i="3"/>
  <c r="E23" i="3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s="1"/>
  <c r="G37" i="10" l="1"/>
  <c r="H34" i="10" s="1"/>
  <c r="H37" i="10" s="1"/>
  <c r="I34" i="10" s="1"/>
  <c r="I37" i="10" s="1"/>
  <c r="J34" i="10" s="1"/>
  <c r="J37" i="10" s="1"/>
  <c r="J14" i="10"/>
  <c r="J22" i="10" s="1"/>
  <c r="J28" i="10" s="1"/>
  <c r="J29" i="10" s="1"/>
  <c r="H14" i="10"/>
  <c r="H22" i="10" s="1"/>
  <c r="H28" i="10" s="1"/>
  <c r="H29" i="10" s="1"/>
  <c r="G14" i="10"/>
  <c r="F22" i="10"/>
  <c r="F28" i="10" s="1"/>
  <c r="F29" i="10" s="1"/>
  <c r="I14" i="10"/>
  <c r="I22" i="10" s="1"/>
  <c r="I28" i="10" s="1"/>
  <c r="I29" i="10" s="1"/>
  <c r="G22" i="10" l="1"/>
  <c r="G28" i="10" s="1"/>
  <c r="G29" i="10" s="1"/>
</calcChain>
</file>

<file path=xl/sharedStrings.xml><?xml version="1.0" encoding="utf-8"?>
<sst xmlns="http://schemas.openxmlformats.org/spreadsheetml/2006/main" count="377" uniqueCount="140">
  <si>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</si>
  <si>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</si>
  <si>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</si>
  <si>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</si>
  <si>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</si>
  <si>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</si>
  <si>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</si>
  <si>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</si>
  <si>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</si>
  <si>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</si>
  <si>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</si>
  <si>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</si>
  <si>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</si>
  <si>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</si>
  <si>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</si>
  <si>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</si>
  <si>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</si>
  <si>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</si>
  <si>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</si>
  <si>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</si>
  <si>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</si>
  <si>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</si>
  <si>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</si>
  <si>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</si>
  <si>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</si>
  <si>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</si>
  <si>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</si>
  <si>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</si>
  <si>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</si>
  <si>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</si>
  <si>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</si>
  <si>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</si>
  <si>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</si>
  <si>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</si>
  <si>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</si>
  <si>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</si>
  <si>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</si>
  <si>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</si>
  <si>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</si>
  <si>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</si>
  <si>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</si>
  <si>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</si>
  <si>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</si>
  <si>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</si>
  <si>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</si>
  <si>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</si>
  <si>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</si>
  <si>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</si>
  <si>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</si>
  <si>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</si>
  <si>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</si>
  <si>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</si>
  <si>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</si>
  <si>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</si>
  <si>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</si>
  <si>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</si>
  <si>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</si>
  <si>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</si>
  <si>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</si>
  <si>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</si>
  <si>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</si>
  <si>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</si>
  <si>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</si>
  <si>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</si>
  <si>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UČENIČKOG DOMA 
ZA 2024. I PROJEKCIJA ZA 2025. I 2026. GODINU</t>
  </si>
  <si>
    <t>Prihodi po posebnim propisima</t>
  </si>
  <si>
    <t>Prihodi od prodaje proizvoda i robe te pruženih usluga i prihodi od donacija</t>
  </si>
  <si>
    <t>UKUPNO PRIHODI + VIŠAK</t>
  </si>
  <si>
    <t>Višak prihoda</t>
  </si>
  <si>
    <t>Financijski rashodi</t>
  </si>
  <si>
    <t>UKUPNO</t>
  </si>
  <si>
    <t>FINANCIJSKI PLAN UČENIČKOG DOMA
ZA 2024. I PROJEKCIJA ZA 2025. I 2026. GODINU</t>
  </si>
  <si>
    <t xml:space="preserve">  13 Decentralizacija</t>
  </si>
  <si>
    <t>PROGRAM J01 1002</t>
  </si>
  <si>
    <t>UČENIČKI DOM - ZAKONSKI STANDARD</t>
  </si>
  <si>
    <t>Aktivnost A102000</t>
  </si>
  <si>
    <t>Redovni poslovi učeničkog doma</t>
  </si>
  <si>
    <t>Decentralizacija</t>
  </si>
  <si>
    <t>PROGRAM J01 1003</t>
  </si>
  <si>
    <t>DOPUNSKI NASTAVNI I VANNASTAVNI PROGRAM ŠKOLA I OBRAZOVNIH INSTITUCIJA</t>
  </si>
  <si>
    <t>Aktivnost A102003</t>
  </si>
  <si>
    <t>Financiranje-ostali rashodi - UD</t>
  </si>
  <si>
    <t>Izvor financiranja 3.1.1.</t>
  </si>
  <si>
    <t>Izvor financiranja 1.3.</t>
  </si>
  <si>
    <t>Vlastiti prihodi</t>
  </si>
  <si>
    <t>Izvor financiranja 4.3.1.</t>
  </si>
  <si>
    <t>Prihodi posebne namjene</t>
  </si>
  <si>
    <t>FINANCIJSKI PLAN SREDNJE ŠKOLE BEDEKOVČINA 
ZA 2024. I PROJEKCIJA ZA 2025. I 2026. GODINU</t>
  </si>
  <si>
    <t>Prihodi od imovine</t>
  </si>
  <si>
    <t>Financijskii rashodi</t>
  </si>
  <si>
    <t xml:space="preserve">  54 JLS</t>
  </si>
  <si>
    <t>7 Prihodi od prodaje nefinancijske imovine</t>
  </si>
  <si>
    <t xml:space="preserve">  71 Prihodi od prodaje nefinancijske imovine</t>
  </si>
  <si>
    <t>SREDNJEŠKOLSKO OBRAZOVANJE - ZAKONSKI STANDARD</t>
  </si>
  <si>
    <t>Redovni poslovi ustanova srednješkolskog obrazovanja</t>
  </si>
  <si>
    <t>Aktivnost A102002</t>
  </si>
  <si>
    <t>Financiranje - ostali rashodi SŠ</t>
  </si>
  <si>
    <t>Izvor financiranja 4.3.1</t>
  </si>
  <si>
    <t>Izvor financiranja 5.2.1</t>
  </si>
  <si>
    <t>Ministarstvo PK</t>
  </si>
  <si>
    <t>Izvor financiranja 5.4.1</t>
  </si>
  <si>
    <t>JLS PK</t>
  </si>
  <si>
    <t>Izvor financiranja 5.7.1</t>
  </si>
  <si>
    <t>Ministarstvo prijenos EU PK</t>
  </si>
  <si>
    <t>Izvor financiranja 7.1.1</t>
  </si>
  <si>
    <t>Prihodi od prodaje nefinancijske imovine PK</t>
  </si>
  <si>
    <t>2 Donacije</t>
  </si>
  <si>
    <t xml:space="preserve">  21 Donacije</t>
  </si>
  <si>
    <t>Izvor financiranja 2.1.1</t>
  </si>
  <si>
    <t>Donacije</t>
  </si>
  <si>
    <t>9 Višak</t>
  </si>
  <si>
    <t>Rashodi za nabavu neproizvedene dugotrajne imovine</t>
  </si>
  <si>
    <t xml:space="preserve">  91 Višak (prihodi posebne namjene)</t>
  </si>
  <si>
    <t xml:space="preserve">  52 Ministarstvo</t>
  </si>
  <si>
    <t xml:space="preserve">  57 Ministarstvo - prijenos EU</t>
  </si>
  <si>
    <t xml:space="preserve">  91 Višak (Ministarstvo)</t>
  </si>
  <si>
    <t xml:space="preserve">  91 Višak (Ministarstvo - prijenos EU)</t>
  </si>
  <si>
    <t xml:space="preserve">  91 Višak (Prihodi posebne namjene)</t>
  </si>
  <si>
    <t>Ostali rashodi</t>
  </si>
  <si>
    <t>FINANCIJSKI PLAN SREDNJE ŠKOLE BEDEKOVČINA
ZA 2024. I PROJEKCIJA ZA 2025. I 2026. GODINU</t>
  </si>
  <si>
    <t>Tekući projekt T103020</t>
  </si>
  <si>
    <t>Projekt Baltazar</t>
  </si>
  <si>
    <t>Izvor financiranja 1.1</t>
  </si>
  <si>
    <t>Opći prihodi i primici</t>
  </si>
  <si>
    <t>Tekući projekt T103024</t>
  </si>
  <si>
    <t>Školska shema</t>
  </si>
  <si>
    <t>Izvor financiranja 5.7.</t>
  </si>
  <si>
    <t>Ministarstvo - prijenos EU</t>
  </si>
  <si>
    <t>Tekući projekt T103000</t>
  </si>
  <si>
    <t>Dopunska sredstva za materijalne rashode i opremu škola</t>
  </si>
  <si>
    <t>Aktivnost A102006</t>
  </si>
  <si>
    <t>Program građanskog odgoja u školama</t>
  </si>
  <si>
    <t>FINANCIJSKI PLAN SREDNJE ŠKOLE BEDEKOVČINA I UČENIČKOG DOMA
ZA 2024. I PROJEKCIJA ZA 2025. I 2026. GODINU</t>
  </si>
  <si>
    <t>FINANCIJSKI PLAN SREDNJE ŠKOLE BEDEKOVČINA I UČENIČKOG DOMA 
ZA 2024. I PROJEKCIJA ZA 2025. I 2026. GODINU</t>
  </si>
  <si>
    <t>09 Obrazovanje</t>
  </si>
  <si>
    <t>092 Srednjoškolsko obrazovanje</t>
  </si>
  <si>
    <t>096 Dodatne usluge u obrazovanju</t>
  </si>
  <si>
    <t>PROGRAM J01 1001</t>
  </si>
  <si>
    <t xml:space="preserve">Ravnateljica: </t>
  </si>
  <si>
    <t>Vera Hrvoj, univ.spec. 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</si>
</sst>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1" fillId="0" borderId="3" xfId="0" applyNumberFormat="1" applyFont="1" applyBorder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1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22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opLeftCell="A25" workbookViewId="0">
      <selection activeCell="A46" sqref="A46:XFD47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99" t="s">
        <v>132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7.399999999999999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6" x14ac:dyDescent="0.3">
      <c r="A3" s="99" t="s">
        <v>16</v>
      </c>
      <c r="B3" s="99"/>
      <c r="C3" s="99"/>
      <c r="D3" s="99"/>
      <c r="E3" s="99"/>
      <c r="F3" s="99"/>
      <c r="G3" s="99"/>
      <c r="H3" s="99"/>
      <c r="I3" s="100"/>
      <c r="J3" s="100"/>
    </row>
    <row r="4" spans="1:10" ht="17.399999999999999" x14ac:dyDescent="0.3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6" x14ac:dyDescent="0.3">
      <c r="A5" s="99" t="s">
        <v>20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6" t="s">
        <v>31</v>
      </c>
    </row>
    <row r="7" spans="1:10" ht="26.4" x14ac:dyDescent="0.3">
      <c r="A7" s="29"/>
      <c r="B7" s="30"/>
      <c r="C7" s="30"/>
      <c r="D7" s="31"/>
      <c r="E7" s="32"/>
      <c r="F7" s="3" t="s">
        <v>32</v>
      </c>
      <c r="G7" s="3" t="s">
        <v>30</v>
      </c>
      <c r="H7" s="3" t="s">
        <v>40</v>
      </c>
      <c r="I7" s="3" t="s">
        <v>41</v>
      </c>
      <c r="J7" s="3" t="s">
        <v>42</v>
      </c>
    </row>
    <row r="8" spans="1:10" x14ac:dyDescent="0.3">
      <c r="A8" s="102" t="s">
        <v>0</v>
      </c>
      <c r="B8" s="103"/>
      <c r="C8" s="103"/>
      <c r="D8" s="103"/>
      <c r="E8" s="104"/>
      <c r="F8" s="33">
        <f>F9+F10</f>
        <v>3241831</v>
      </c>
      <c r="G8" s="33">
        <f t="shared" ref="G8:J8" si="0">G9+G10</f>
        <v>3440353</v>
      </c>
      <c r="H8" s="86">
        <f t="shared" si="0"/>
        <v>3703356.9</v>
      </c>
      <c r="I8" s="86">
        <f t="shared" si="0"/>
        <v>3703356.9</v>
      </c>
      <c r="J8" s="86">
        <f t="shared" si="0"/>
        <v>3703356.9</v>
      </c>
    </row>
    <row r="9" spans="1:10" x14ac:dyDescent="0.3">
      <c r="A9" s="105" t="s">
        <v>34</v>
      </c>
      <c r="B9" s="106"/>
      <c r="C9" s="106"/>
      <c r="D9" s="106"/>
      <c r="E9" s="98"/>
      <c r="F9" s="34">
        <f>83329+86771+5234+205316+3221+96489+4738+2516797+1533+210703+27344</f>
        <v>3241475</v>
      </c>
      <c r="G9" s="34">
        <f>89060+96890+4500+205316+781+124120+3980+2663671+13010+157140+81625</f>
        <v>3440093</v>
      </c>
      <c r="H9" s="87">
        <f>89060.9+97000+4500+205316+79000+3980+3117800+37540+51410+17650</f>
        <v>3703256.9</v>
      </c>
      <c r="I9" s="87">
        <f>H9</f>
        <v>3703256.9</v>
      </c>
      <c r="J9" s="87">
        <f>I9</f>
        <v>3703256.9</v>
      </c>
    </row>
    <row r="10" spans="1:10" x14ac:dyDescent="0.3">
      <c r="A10" s="107" t="s">
        <v>35</v>
      </c>
      <c r="B10" s="98"/>
      <c r="C10" s="98"/>
      <c r="D10" s="98"/>
      <c r="E10" s="98"/>
      <c r="F10" s="34">
        <v>356</v>
      </c>
      <c r="G10" s="34">
        <v>260</v>
      </c>
      <c r="H10" s="87">
        <v>100</v>
      </c>
      <c r="I10" s="87">
        <v>100</v>
      </c>
      <c r="J10" s="87">
        <v>100</v>
      </c>
    </row>
    <row r="11" spans="1:10" x14ac:dyDescent="0.3">
      <c r="A11" s="37" t="s">
        <v>1</v>
      </c>
      <c r="B11" s="45"/>
      <c r="C11" s="45"/>
      <c r="D11" s="45"/>
      <c r="E11" s="45"/>
      <c r="F11" s="33">
        <f>F12+F13</f>
        <v>3371895</v>
      </c>
      <c r="G11" s="33">
        <f t="shared" ref="G11:J11" si="1">G12+G13</f>
        <v>3700405</v>
      </c>
      <c r="H11" s="86">
        <f t="shared" si="1"/>
        <v>3803356.9</v>
      </c>
      <c r="I11" s="86">
        <f t="shared" si="1"/>
        <v>3803356.9</v>
      </c>
      <c r="J11" s="86">
        <f t="shared" si="1"/>
        <v>3803356.9</v>
      </c>
    </row>
    <row r="12" spans="1:10" x14ac:dyDescent="0.3">
      <c r="A12" s="108" t="s">
        <v>36</v>
      </c>
      <c r="B12" s="106"/>
      <c r="C12" s="106"/>
      <c r="D12" s="106"/>
      <c r="E12" s="106"/>
      <c r="F12" s="34">
        <f>203323+663+3143+37860+54766+208+4738+2427394+48200+24157+4542+316967+356+25997+83329+79050+1122+5234</f>
        <v>3321049</v>
      </c>
      <c r="G12" s="34">
        <f>205316+37370+85970+200+781+22256+2637760+23950+925+1036+13010+86790+181120+260+81625+89060+143396+1700+4500</f>
        <v>3617025</v>
      </c>
      <c r="H12" s="87">
        <f>205316+78000+3980+3117800+37540+5410+84300+100+17650+89060.9+141290+1700+4500</f>
        <v>3786646.9</v>
      </c>
      <c r="I12" s="87">
        <v>3786646.9</v>
      </c>
      <c r="J12" s="88">
        <v>3786646.9</v>
      </c>
    </row>
    <row r="13" spans="1:10" x14ac:dyDescent="0.3">
      <c r="A13" s="97" t="s">
        <v>37</v>
      </c>
      <c r="B13" s="98"/>
      <c r="C13" s="98"/>
      <c r="D13" s="98"/>
      <c r="E13" s="98"/>
      <c r="F13" s="47">
        <f>41616+6875+947+78+1330</f>
        <v>50846</v>
      </c>
      <c r="G13" s="47">
        <f>4010+11699+67091+580</f>
        <v>83380</v>
      </c>
      <c r="H13" s="89">
        <f>4010+11700+1000</f>
        <v>16710</v>
      </c>
      <c r="I13" s="89">
        <v>16710</v>
      </c>
      <c r="J13" s="88">
        <v>16710</v>
      </c>
    </row>
    <row r="14" spans="1:10" x14ac:dyDescent="0.3">
      <c r="A14" s="109" t="s">
        <v>56</v>
      </c>
      <c r="B14" s="103"/>
      <c r="C14" s="103"/>
      <c r="D14" s="103"/>
      <c r="E14" s="103"/>
      <c r="F14" s="33">
        <f t="shared" ref="F14:I14" si="2">F8-F11</f>
        <v>-130064</v>
      </c>
      <c r="G14" s="33">
        <f t="shared" si="2"/>
        <v>-260052</v>
      </c>
      <c r="H14" s="86">
        <f t="shared" si="2"/>
        <v>-100000</v>
      </c>
      <c r="I14" s="86">
        <f t="shared" si="2"/>
        <v>-100000</v>
      </c>
      <c r="J14" s="86">
        <f>J8-J11</f>
        <v>-100000</v>
      </c>
    </row>
    <row r="15" spans="1:10" ht="17.399999999999999" x14ac:dyDescent="0.3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6" x14ac:dyDescent="0.3">
      <c r="A16" s="99" t="s">
        <v>21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7.399999999999999" x14ac:dyDescent="0.3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6.4" x14ac:dyDescent="0.3">
      <c r="A18" s="29"/>
      <c r="B18" s="30"/>
      <c r="C18" s="30"/>
      <c r="D18" s="31"/>
      <c r="E18" s="32"/>
      <c r="F18" s="3" t="s">
        <v>32</v>
      </c>
      <c r="G18" s="3" t="s">
        <v>30</v>
      </c>
      <c r="H18" s="3" t="s">
        <v>40</v>
      </c>
      <c r="I18" s="3" t="s">
        <v>41</v>
      </c>
      <c r="J18" s="3" t="s">
        <v>42</v>
      </c>
    </row>
    <row r="19" spans="1:10" x14ac:dyDescent="0.3">
      <c r="A19" s="97" t="s">
        <v>38</v>
      </c>
      <c r="B19" s="98"/>
      <c r="C19" s="98"/>
      <c r="D19" s="98"/>
      <c r="E19" s="98"/>
      <c r="F19" s="47"/>
      <c r="G19" s="47"/>
      <c r="H19" s="47"/>
      <c r="I19" s="47"/>
      <c r="J19" s="46"/>
    </row>
    <row r="20" spans="1:10" x14ac:dyDescent="0.3">
      <c r="A20" s="97" t="s">
        <v>39</v>
      </c>
      <c r="B20" s="98"/>
      <c r="C20" s="98"/>
      <c r="D20" s="98"/>
      <c r="E20" s="98"/>
      <c r="F20" s="47"/>
      <c r="G20" s="47"/>
      <c r="H20" s="47"/>
      <c r="I20" s="47"/>
      <c r="J20" s="46"/>
    </row>
    <row r="21" spans="1:10" x14ac:dyDescent="0.3">
      <c r="A21" s="109" t="s">
        <v>2</v>
      </c>
      <c r="B21" s="103"/>
      <c r="C21" s="103"/>
      <c r="D21" s="103"/>
      <c r="E21" s="103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3">
      <c r="A22" s="109" t="s">
        <v>57</v>
      </c>
      <c r="B22" s="103"/>
      <c r="C22" s="103"/>
      <c r="D22" s="103"/>
      <c r="E22" s="103"/>
      <c r="F22" s="33">
        <f>F14+F21</f>
        <v>-130064</v>
      </c>
      <c r="G22" s="33">
        <f>G14+G21</f>
        <v>-260052</v>
      </c>
      <c r="H22" s="33">
        <f t="shared" ref="H22:J22" si="4">H14+H21</f>
        <v>-100000</v>
      </c>
      <c r="I22" s="33">
        <f t="shared" si="4"/>
        <v>-100000</v>
      </c>
      <c r="J22" s="33">
        <f t="shared" si="4"/>
        <v>-100000</v>
      </c>
    </row>
    <row r="23" spans="1:10" ht="17.399999999999999" x14ac:dyDescent="0.3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6" x14ac:dyDescent="0.3">
      <c r="A24" s="99" t="s">
        <v>58</v>
      </c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6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6.4" x14ac:dyDescent="0.3">
      <c r="A26" s="29"/>
      <c r="B26" s="30"/>
      <c r="C26" s="30"/>
      <c r="D26" s="31"/>
      <c r="E26" s="32"/>
      <c r="F26" s="3" t="s">
        <v>32</v>
      </c>
      <c r="G26" s="3" t="s">
        <v>30</v>
      </c>
      <c r="H26" s="3" t="s">
        <v>40</v>
      </c>
      <c r="I26" s="3" t="s">
        <v>41</v>
      </c>
      <c r="J26" s="3" t="s">
        <v>42</v>
      </c>
    </row>
    <row r="27" spans="1:10" ht="15" customHeight="1" x14ac:dyDescent="0.3">
      <c r="A27" s="112" t="s">
        <v>59</v>
      </c>
      <c r="B27" s="113"/>
      <c r="C27" s="113"/>
      <c r="D27" s="113"/>
      <c r="E27" s="114"/>
      <c r="F27" s="48">
        <f>75379+228734+86667</f>
        <v>390780</v>
      </c>
      <c r="G27" s="48">
        <v>260052</v>
      </c>
      <c r="H27" s="48">
        <v>100000</v>
      </c>
      <c r="I27" s="48">
        <v>100000</v>
      </c>
      <c r="J27" s="49">
        <v>100000</v>
      </c>
    </row>
    <row r="28" spans="1:10" ht="15" customHeight="1" x14ac:dyDescent="0.3">
      <c r="A28" s="109" t="s">
        <v>60</v>
      </c>
      <c r="B28" s="103"/>
      <c r="C28" s="103"/>
      <c r="D28" s="103"/>
      <c r="E28" s="103"/>
      <c r="F28" s="50">
        <f>F22+F27</f>
        <v>260716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3">
      <c r="A29" s="102" t="s">
        <v>61</v>
      </c>
      <c r="B29" s="115"/>
      <c r="C29" s="115"/>
      <c r="D29" s="115"/>
      <c r="E29" s="116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6" x14ac:dyDescent="0.3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6" x14ac:dyDescent="0.3">
      <c r="A31" s="117" t="s">
        <v>55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ht="17.399999999999999" x14ac:dyDescent="0.3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6.4" x14ac:dyDescent="0.3">
      <c r="A33" s="57"/>
      <c r="B33" s="58"/>
      <c r="C33" s="58"/>
      <c r="D33" s="59"/>
      <c r="E33" s="60"/>
      <c r="F33" s="61" t="s">
        <v>32</v>
      </c>
      <c r="G33" s="61" t="s">
        <v>30</v>
      </c>
      <c r="H33" s="61" t="s">
        <v>40</v>
      </c>
      <c r="I33" s="61" t="s">
        <v>41</v>
      </c>
      <c r="J33" s="61" t="s">
        <v>42</v>
      </c>
    </row>
    <row r="34" spans="1:10" x14ac:dyDescent="0.3">
      <c r="A34" s="112" t="s">
        <v>59</v>
      </c>
      <c r="B34" s="113"/>
      <c r="C34" s="113"/>
      <c r="D34" s="113"/>
      <c r="E34" s="114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3">
      <c r="A35" s="112" t="s">
        <v>62</v>
      </c>
      <c r="B35" s="113"/>
      <c r="C35" s="113"/>
      <c r="D35" s="113"/>
      <c r="E35" s="114"/>
      <c r="F35" s="48">
        <v>0</v>
      </c>
      <c r="G35" s="48"/>
      <c r="H35" s="48">
        <v>0</v>
      </c>
      <c r="I35" s="48">
        <v>0</v>
      </c>
      <c r="J35" s="49">
        <v>0</v>
      </c>
    </row>
    <row r="36" spans="1:10" x14ac:dyDescent="0.3">
      <c r="A36" s="112" t="s">
        <v>63</v>
      </c>
      <c r="B36" s="118"/>
      <c r="C36" s="118"/>
      <c r="D36" s="118"/>
      <c r="E36" s="119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3">
      <c r="A37" s="109" t="s">
        <v>60</v>
      </c>
      <c r="B37" s="103"/>
      <c r="C37" s="103"/>
      <c r="D37" s="103"/>
      <c r="E37" s="103"/>
      <c r="F37" s="35"/>
      <c r="G37" s="35">
        <f>G34-G35+G36</f>
        <v>0</v>
      </c>
      <c r="H37" s="35">
        <f t="shared" ref="H37:J37" si="7">H34-H35+H36</f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3"/>
    <row r="39" spans="1:10" x14ac:dyDescent="0.3">
      <c r="A39" s="110" t="s">
        <v>33</v>
      </c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9" customHeight="1" x14ac:dyDescent="0.3"/>
    <row r="45" spans="1:10" ht="15.6" x14ac:dyDescent="0.3">
      <c r="B45" s="95"/>
      <c r="C45" s="95"/>
      <c r="D45" s="95"/>
    </row>
    <row r="46" spans="1:10" ht="18" x14ac:dyDescent="0.35">
      <c r="B46" s="96" t="s">
        <v>138</v>
      </c>
      <c r="C46" s="95"/>
      <c r="D46" s="95"/>
      <c r="I46" s="96"/>
    </row>
    <row r="47" spans="1:10" ht="18" x14ac:dyDescent="0.35">
      <c r="B47" s="96" t="s">
        <v>139</v>
      </c>
      <c r="I47" s="96"/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opLeftCell="A34" workbookViewId="0">
      <selection activeCell="A39" sqref="A39:XFD4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99" t="s">
        <v>87</v>
      </c>
      <c r="B1" s="99"/>
      <c r="C1" s="99"/>
      <c r="D1" s="99"/>
      <c r="E1" s="99"/>
      <c r="F1" s="99"/>
      <c r="G1" s="99"/>
      <c r="H1" s="99"/>
    </row>
    <row r="2" spans="1:8" ht="18" customHeight="1" x14ac:dyDescent="0.3">
      <c r="A2" s="23"/>
      <c r="B2" s="23"/>
      <c r="C2" s="23"/>
      <c r="D2" s="23"/>
      <c r="E2" s="23"/>
      <c r="F2" s="23"/>
      <c r="G2" s="23"/>
      <c r="H2" s="23"/>
    </row>
    <row r="3" spans="1:8" ht="15.75" customHeight="1" x14ac:dyDescent="0.3">
      <c r="A3" s="99" t="s">
        <v>16</v>
      </c>
      <c r="B3" s="99"/>
      <c r="C3" s="99"/>
      <c r="D3" s="99"/>
      <c r="E3" s="99"/>
      <c r="F3" s="99"/>
      <c r="G3" s="99"/>
      <c r="H3" s="99"/>
    </row>
    <row r="4" spans="1:8" ht="17.399999999999999" x14ac:dyDescent="0.3">
      <c r="A4" s="23"/>
      <c r="B4" s="23"/>
      <c r="C4" s="23"/>
      <c r="D4" s="23"/>
      <c r="E4" s="23"/>
      <c r="F4" s="23"/>
      <c r="G4" s="5"/>
      <c r="H4" s="5"/>
    </row>
    <row r="5" spans="1:8" ht="18" customHeight="1" x14ac:dyDescent="0.3">
      <c r="A5" s="99" t="s">
        <v>4</v>
      </c>
      <c r="B5" s="99"/>
      <c r="C5" s="99"/>
      <c r="D5" s="99"/>
      <c r="E5" s="99"/>
      <c r="F5" s="99"/>
      <c r="G5" s="99"/>
      <c r="H5" s="99"/>
    </row>
    <row r="6" spans="1:8" ht="17.399999999999999" x14ac:dyDescent="0.3">
      <c r="A6" s="23"/>
      <c r="B6" s="23"/>
      <c r="C6" s="23"/>
      <c r="D6" s="23"/>
      <c r="E6" s="23"/>
      <c r="F6" s="23"/>
      <c r="G6" s="5"/>
      <c r="H6" s="5"/>
    </row>
    <row r="7" spans="1:8" ht="15.75" customHeight="1" x14ac:dyDescent="0.3">
      <c r="A7" s="99" t="s">
        <v>43</v>
      </c>
      <c r="B7" s="99"/>
      <c r="C7" s="99"/>
      <c r="D7" s="99"/>
      <c r="E7" s="99"/>
      <c r="F7" s="99"/>
      <c r="G7" s="99"/>
      <c r="H7" s="99"/>
    </row>
    <row r="8" spans="1:8" ht="17.399999999999999" x14ac:dyDescent="0.3">
      <c r="A8" s="23"/>
      <c r="B8" s="23"/>
      <c r="C8" s="23"/>
      <c r="D8" s="23"/>
      <c r="E8" s="23"/>
      <c r="F8" s="23"/>
      <c r="G8" s="5"/>
      <c r="H8" s="5"/>
    </row>
    <row r="9" spans="1:8" ht="26.4" x14ac:dyDescent="0.3">
      <c r="A9" s="19" t="s">
        <v>5</v>
      </c>
      <c r="B9" s="18" t="s">
        <v>6</v>
      </c>
      <c r="C9" s="18" t="s">
        <v>3</v>
      </c>
      <c r="D9" s="18" t="s">
        <v>29</v>
      </c>
      <c r="E9" s="19" t="s">
        <v>30</v>
      </c>
      <c r="F9" s="19" t="s">
        <v>27</v>
      </c>
      <c r="G9" s="19" t="s">
        <v>22</v>
      </c>
      <c r="H9" s="19" t="s">
        <v>28</v>
      </c>
    </row>
    <row r="10" spans="1:8" x14ac:dyDescent="0.3">
      <c r="A10" s="40"/>
      <c r="B10" s="41"/>
      <c r="C10" s="39" t="s">
        <v>0</v>
      </c>
      <c r="D10" s="68">
        <f>D11+D17</f>
        <v>3066497</v>
      </c>
      <c r="E10" s="68">
        <f t="shared" ref="E10:H10" si="0">E11+E17</f>
        <v>3249903</v>
      </c>
      <c r="F10" s="68">
        <f t="shared" si="0"/>
        <v>3512796</v>
      </c>
      <c r="G10" s="68">
        <f t="shared" si="0"/>
        <v>3512796</v>
      </c>
      <c r="H10" s="68">
        <f t="shared" si="0"/>
        <v>3512796</v>
      </c>
    </row>
    <row r="11" spans="1:8" ht="15.75" customHeight="1" x14ac:dyDescent="0.3">
      <c r="A11" s="11">
        <v>6</v>
      </c>
      <c r="B11" s="11"/>
      <c r="C11" s="11" t="s">
        <v>7</v>
      </c>
      <c r="D11" s="8">
        <f>SUM(D12:D16)</f>
        <v>3066141</v>
      </c>
      <c r="E11" s="8">
        <f t="shared" ref="E11:H11" si="1">SUM(E12:E16)</f>
        <v>3249643</v>
      </c>
      <c r="F11" s="8">
        <f t="shared" si="1"/>
        <v>3512696</v>
      </c>
      <c r="G11" s="8">
        <f t="shared" si="1"/>
        <v>3512696</v>
      </c>
      <c r="H11" s="8">
        <f t="shared" si="1"/>
        <v>3512696</v>
      </c>
    </row>
    <row r="12" spans="1:8" ht="39.6" x14ac:dyDescent="0.3">
      <c r="A12" s="11"/>
      <c r="B12" s="16">
        <v>63</v>
      </c>
      <c r="C12" s="16" t="s">
        <v>24</v>
      </c>
      <c r="D12" s="8">
        <f>2516797+1533+210703</f>
        <v>2729033</v>
      </c>
      <c r="E12" s="9">
        <f>2663671+13010+157140</f>
        <v>2833821</v>
      </c>
      <c r="F12" s="9">
        <f>3117800+37540+51410</f>
        <v>3206750</v>
      </c>
      <c r="G12" s="9">
        <f>F12</f>
        <v>3206750</v>
      </c>
      <c r="H12" s="9">
        <f>G12</f>
        <v>3206750</v>
      </c>
    </row>
    <row r="13" spans="1:8" x14ac:dyDescent="0.3">
      <c r="A13" s="11"/>
      <c r="B13" s="16">
        <v>64</v>
      </c>
      <c r="C13" s="16" t="s">
        <v>88</v>
      </c>
      <c r="D13" s="8">
        <v>16707</v>
      </c>
      <c r="E13" s="9">
        <v>10620</v>
      </c>
      <c r="F13" s="9">
        <v>7500</v>
      </c>
      <c r="G13" s="9">
        <f t="shared" ref="G13:H16" si="2">F13</f>
        <v>7500</v>
      </c>
      <c r="H13" s="9">
        <f t="shared" si="2"/>
        <v>7500</v>
      </c>
    </row>
    <row r="14" spans="1:8" ht="26.4" x14ac:dyDescent="0.3">
      <c r="A14" s="11"/>
      <c r="B14" s="16">
        <v>65</v>
      </c>
      <c r="C14" s="16" t="s">
        <v>65</v>
      </c>
      <c r="D14" s="8">
        <f>4738</f>
        <v>4738</v>
      </c>
      <c r="E14" s="9">
        <v>3980</v>
      </c>
      <c r="F14" s="9">
        <v>3980</v>
      </c>
      <c r="G14" s="9">
        <f t="shared" si="2"/>
        <v>3980</v>
      </c>
      <c r="H14" s="9">
        <f t="shared" si="2"/>
        <v>3980</v>
      </c>
    </row>
    <row r="15" spans="1:8" ht="39.6" x14ac:dyDescent="0.3">
      <c r="A15" s="11"/>
      <c r="B15" s="16">
        <v>66</v>
      </c>
      <c r="C15" s="16" t="s">
        <v>66</v>
      </c>
      <c r="D15" s="8">
        <f>79782+3221</f>
        <v>83003</v>
      </c>
      <c r="E15" s="9">
        <f>113500+781</f>
        <v>114281</v>
      </c>
      <c r="F15" s="9">
        <f>71500</f>
        <v>71500</v>
      </c>
      <c r="G15" s="9">
        <f t="shared" si="2"/>
        <v>71500</v>
      </c>
      <c r="H15" s="9">
        <f t="shared" si="2"/>
        <v>71500</v>
      </c>
    </row>
    <row r="16" spans="1:8" ht="39.6" x14ac:dyDescent="0.3">
      <c r="A16" s="12"/>
      <c r="B16" s="12">
        <v>67</v>
      </c>
      <c r="C16" s="16" t="s">
        <v>25</v>
      </c>
      <c r="D16" s="8">
        <f>205316+27344</f>
        <v>232660</v>
      </c>
      <c r="E16" s="9">
        <f>205316+81625</f>
        <v>286941</v>
      </c>
      <c r="F16" s="9">
        <f>205316+17650</f>
        <v>222966</v>
      </c>
      <c r="G16" s="9">
        <f t="shared" si="2"/>
        <v>222966</v>
      </c>
      <c r="H16" s="9">
        <f t="shared" si="2"/>
        <v>222966</v>
      </c>
    </row>
    <row r="17" spans="1:8" ht="26.4" x14ac:dyDescent="0.3">
      <c r="A17" s="14">
        <v>7</v>
      </c>
      <c r="B17" s="15"/>
      <c r="C17" s="24" t="s">
        <v>8</v>
      </c>
      <c r="D17" s="8">
        <f>D18</f>
        <v>356</v>
      </c>
      <c r="E17" s="8">
        <f t="shared" ref="E17:H17" si="3">E18</f>
        <v>260</v>
      </c>
      <c r="F17" s="8">
        <f t="shared" si="3"/>
        <v>100</v>
      </c>
      <c r="G17" s="8">
        <f>G18</f>
        <v>100</v>
      </c>
      <c r="H17" s="8">
        <f t="shared" si="3"/>
        <v>100</v>
      </c>
    </row>
    <row r="18" spans="1:8" ht="39.6" x14ac:dyDescent="0.3">
      <c r="A18" s="16"/>
      <c r="B18" s="16">
        <v>72</v>
      </c>
      <c r="C18" s="25" t="s">
        <v>23</v>
      </c>
      <c r="D18" s="8">
        <v>356</v>
      </c>
      <c r="E18" s="9">
        <v>260</v>
      </c>
      <c r="F18" s="9">
        <v>100</v>
      </c>
      <c r="G18" s="9">
        <f>F18</f>
        <v>100</v>
      </c>
      <c r="H18" s="10">
        <f>G18</f>
        <v>100</v>
      </c>
    </row>
    <row r="19" spans="1:8" x14ac:dyDescent="0.3">
      <c r="A19" s="26">
        <v>9</v>
      </c>
      <c r="B19" s="26"/>
      <c r="C19" s="11" t="s">
        <v>68</v>
      </c>
      <c r="D19" s="66">
        <f>D20</f>
        <v>304113</v>
      </c>
      <c r="E19" s="66">
        <f t="shared" ref="E19:H19" si="4">E20</f>
        <v>207836</v>
      </c>
      <c r="F19" s="66">
        <f t="shared" si="4"/>
        <v>50000</v>
      </c>
      <c r="G19" s="66">
        <f t="shared" si="4"/>
        <v>50000</v>
      </c>
      <c r="H19" s="66">
        <f t="shared" si="4"/>
        <v>50000</v>
      </c>
    </row>
    <row r="20" spans="1:8" x14ac:dyDescent="0.3">
      <c r="A20" s="16"/>
      <c r="B20" s="16">
        <v>92</v>
      </c>
      <c r="C20" s="25" t="s">
        <v>68</v>
      </c>
      <c r="D20" s="8">
        <f>75379+228734</f>
        <v>304113</v>
      </c>
      <c r="E20" s="9">
        <f>18276+67091+122469</f>
        <v>207836</v>
      </c>
      <c r="F20" s="9">
        <v>50000</v>
      </c>
      <c r="G20" s="9">
        <f>F20</f>
        <v>50000</v>
      </c>
      <c r="H20" s="10">
        <f>G20</f>
        <v>50000</v>
      </c>
    </row>
    <row r="21" spans="1:8" x14ac:dyDescent="0.3">
      <c r="A21" s="121" t="s">
        <v>67</v>
      </c>
      <c r="B21" s="122"/>
      <c r="C21" s="123"/>
      <c r="D21" s="72">
        <f>D10+D19</f>
        <v>3370610</v>
      </c>
      <c r="E21" s="72">
        <f t="shared" ref="E21:H21" si="5">E10+E19</f>
        <v>3457739</v>
      </c>
      <c r="F21" s="72">
        <f t="shared" si="5"/>
        <v>3562796</v>
      </c>
      <c r="G21" s="72">
        <f t="shared" si="5"/>
        <v>3562796</v>
      </c>
      <c r="H21" s="72">
        <f t="shared" si="5"/>
        <v>3562796</v>
      </c>
    </row>
    <row r="24" spans="1:8" ht="15.6" x14ac:dyDescent="0.3">
      <c r="A24" s="99" t="s">
        <v>44</v>
      </c>
      <c r="B24" s="120"/>
      <c r="C24" s="120"/>
      <c r="D24" s="120"/>
      <c r="E24" s="120"/>
      <c r="F24" s="120"/>
      <c r="G24" s="120"/>
      <c r="H24" s="120"/>
    </row>
    <row r="25" spans="1:8" ht="17.399999999999999" x14ac:dyDescent="0.3">
      <c r="A25" s="23"/>
      <c r="B25" s="23"/>
      <c r="C25" s="23"/>
      <c r="D25" s="23"/>
      <c r="E25" s="23"/>
      <c r="F25" s="23"/>
      <c r="G25" s="5"/>
      <c r="H25" s="5"/>
    </row>
    <row r="26" spans="1:8" ht="26.4" x14ac:dyDescent="0.3">
      <c r="A26" s="19" t="s">
        <v>5</v>
      </c>
      <c r="B26" s="18" t="s">
        <v>6</v>
      </c>
      <c r="C26" s="18" t="s">
        <v>9</v>
      </c>
      <c r="D26" s="18" t="s">
        <v>29</v>
      </c>
      <c r="E26" s="19" t="s">
        <v>30</v>
      </c>
      <c r="F26" s="19" t="s">
        <v>27</v>
      </c>
      <c r="G26" s="19" t="s">
        <v>22</v>
      </c>
      <c r="H26" s="19" t="s">
        <v>28</v>
      </c>
    </row>
    <row r="27" spans="1:8" x14ac:dyDescent="0.3">
      <c r="A27" s="40"/>
      <c r="B27" s="41"/>
      <c r="C27" s="39" t="s">
        <v>1</v>
      </c>
      <c r="D27" s="68">
        <f>D28+D33</f>
        <v>3161544</v>
      </c>
      <c r="E27" s="68">
        <f t="shared" ref="E27:H27" si="6">E28+E33</f>
        <v>3457739</v>
      </c>
      <c r="F27" s="68">
        <f t="shared" si="6"/>
        <v>3562796</v>
      </c>
      <c r="G27" s="68">
        <f t="shared" si="6"/>
        <v>3562796</v>
      </c>
      <c r="H27" s="68">
        <f t="shared" si="6"/>
        <v>3562796</v>
      </c>
    </row>
    <row r="28" spans="1:8" ht="15.75" customHeight="1" x14ac:dyDescent="0.3">
      <c r="A28" s="11">
        <v>3</v>
      </c>
      <c r="B28" s="11"/>
      <c r="C28" s="11" t="s">
        <v>10</v>
      </c>
      <c r="D28" s="8">
        <f>SUM(D29:D31)</f>
        <v>3152314</v>
      </c>
      <c r="E28" s="8">
        <f>SUM(E29:E32)</f>
        <v>3378369</v>
      </c>
      <c r="F28" s="8">
        <f t="shared" ref="F28:H28" si="7">SUM(F29:F31)</f>
        <v>3550096</v>
      </c>
      <c r="G28" s="8">
        <f t="shared" si="7"/>
        <v>3550096</v>
      </c>
      <c r="H28" s="8">
        <f t="shared" si="7"/>
        <v>3550096</v>
      </c>
    </row>
    <row r="29" spans="1:8" ht="15.75" customHeight="1" x14ac:dyDescent="0.3">
      <c r="A29" s="11"/>
      <c r="B29" s="16">
        <v>31</v>
      </c>
      <c r="C29" s="16" t="s">
        <v>11</v>
      </c>
      <c r="D29" s="8">
        <f>37860+2427394+3358+77931+18260</f>
        <v>2564803</v>
      </c>
      <c r="E29" s="9">
        <f>37370+17176+2637760+11680+86790+19360</f>
        <v>2810136</v>
      </c>
      <c r="F29" s="9">
        <f>37370+3097500+34240+5410+14680</f>
        <v>3189200</v>
      </c>
      <c r="G29" s="9">
        <f>F29</f>
        <v>3189200</v>
      </c>
      <c r="H29" s="9">
        <f>G29</f>
        <v>3189200</v>
      </c>
    </row>
    <row r="30" spans="1:8" x14ac:dyDescent="0.3">
      <c r="A30" s="12"/>
      <c r="B30" s="12">
        <v>32</v>
      </c>
      <c r="C30" s="12" t="s">
        <v>19</v>
      </c>
      <c r="D30" s="8">
        <f>203323+3143+54766+4738+48200+1184+239036+356+7737</f>
        <v>562483</v>
      </c>
      <c r="E30" s="9">
        <f>204786+781+85970+5080+23950+1330+181120+260+62265</f>
        <v>565542</v>
      </c>
      <c r="F30" s="9">
        <f>204786+40100+3980+20300+3300+84300+100+2970</f>
        <v>359836</v>
      </c>
      <c r="G30" s="9">
        <f t="shared" ref="G30:H32" si="8">F30</f>
        <v>359836</v>
      </c>
      <c r="H30" s="9">
        <f t="shared" si="8"/>
        <v>359836</v>
      </c>
    </row>
    <row r="31" spans="1:8" x14ac:dyDescent="0.3">
      <c r="A31" s="12"/>
      <c r="B31" s="12">
        <v>34</v>
      </c>
      <c r="C31" s="12" t="s">
        <v>89</v>
      </c>
      <c r="D31" s="8">
        <f>663+208+24157</f>
        <v>25028</v>
      </c>
      <c r="E31" s="9">
        <f>530+200+925</f>
        <v>1655</v>
      </c>
      <c r="F31" s="9">
        <f>530+530</f>
        <v>1060</v>
      </c>
      <c r="G31" s="9">
        <f t="shared" si="8"/>
        <v>1060</v>
      </c>
      <c r="H31" s="9">
        <f t="shared" si="8"/>
        <v>1060</v>
      </c>
    </row>
    <row r="32" spans="1:8" x14ac:dyDescent="0.3">
      <c r="A32" s="12"/>
      <c r="B32" s="12">
        <v>38</v>
      </c>
      <c r="C32" s="12" t="s">
        <v>118</v>
      </c>
      <c r="D32" s="8"/>
      <c r="E32" s="9">
        <v>1036</v>
      </c>
      <c r="F32" s="9"/>
      <c r="G32" s="9">
        <f t="shared" si="8"/>
        <v>0</v>
      </c>
      <c r="H32" s="9">
        <f t="shared" si="8"/>
        <v>0</v>
      </c>
    </row>
    <row r="33" spans="1:9" ht="26.4" x14ac:dyDescent="0.3">
      <c r="A33" s="14">
        <v>4</v>
      </c>
      <c r="B33" s="15"/>
      <c r="C33" s="24" t="s">
        <v>12</v>
      </c>
      <c r="D33" s="8">
        <f>SUM(D34:D35)</f>
        <v>9230</v>
      </c>
      <c r="E33" s="8">
        <f t="shared" ref="E33:H33" si="9">SUM(E34:E35)</f>
        <v>79370</v>
      </c>
      <c r="F33" s="8">
        <f t="shared" si="9"/>
        <v>12700</v>
      </c>
      <c r="G33" s="8">
        <f t="shared" si="9"/>
        <v>12700</v>
      </c>
      <c r="H33" s="8">
        <f t="shared" si="9"/>
        <v>12700</v>
      </c>
    </row>
    <row r="34" spans="1:9" ht="39.6" x14ac:dyDescent="0.3">
      <c r="A34" s="16"/>
      <c r="B34" s="16">
        <v>41</v>
      </c>
      <c r="C34" s="25" t="s">
        <v>111</v>
      </c>
      <c r="D34" s="8">
        <v>947</v>
      </c>
      <c r="E34" s="9">
        <v>0</v>
      </c>
      <c r="F34" s="9">
        <v>0</v>
      </c>
      <c r="G34" s="9">
        <f>F34</f>
        <v>0</v>
      </c>
      <c r="H34" s="10">
        <f>G34</f>
        <v>0</v>
      </c>
    </row>
    <row r="35" spans="1:9" ht="39.6" x14ac:dyDescent="0.3">
      <c r="A35" s="16"/>
      <c r="B35" s="16">
        <v>42</v>
      </c>
      <c r="C35" s="25" t="s">
        <v>26</v>
      </c>
      <c r="D35" s="8">
        <f>1330+78+6875</f>
        <v>8283</v>
      </c>
      <c r="E35" s="9">
        <f>580+67091+11699</f>
        <v>79370</v>
      </c>
      <c r="F35" s="9">
        <f>1000+11700</f>
        <v>12700</v>
      </c>
      <c r="G35" s="9">
        <f>F35</f>
        <v>12700</v>
      </c>
      <c r="H35" s="10">
        <f>G35</f>
        <v>12700</v>
      </c>
    </row>
    <row r="39" spans="1:9" ht="18" x14ac:dyDescent="0.35">
      <c r="B39" s="96" t="s">
        <v>138</v>
      </c>
      <c r="C39" s="95"/>
      <c r="D39" s="95"/>
      <c r="I39" s="96"/>
    </row>
    <row r="40" spans="1:9" ht="18" x14ac:dyDescent="0.35">
      <c r="B40" s="96" t="s">
        <v>139</v>
      </c>
      <c r="I40" s="96"/>
    </row>
  </sheetData>
  <mergeCells count="6">
    <mergeCell ref="A1:H1"/>
    <mergeCell ref="A3:H3"/>
    <mergeCell ref="A5:H5"/>
    <mergeCell ref="A7:H7"/>
    <mergeCell ref="A24:H24"/>
    <mergeCell ref="A21:C21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"/>
  <sheetViews>
    <sheetView topLeftCell="A16" workbookViewId="0">
      <selection activeCell="A33" sqref="A33:XFD3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99" t="s">
        <v>64</v>
      </c>
      <c r="B1" s="99"/>
      <c r="C1" s="99"/>
      <c r="D1" s="99"/>
      <c r="E1" s="99"/>
      <c r="F1" s="99"/>
      <c r="G1" s="99"/>
      <c r="H1" s="99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99" t="s">
        <v>16</v>
      </c>
      <c r="B3" s="99"/>
      <c r="C3" s="99"/>
      <c r="D3" s="99"/>
      <c r="E3" s="99"/>
      <c r="F3" s="99"/>
      <c r="G3" s="99"/>
      <c r="H3" s="9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99" t="s">
        <v>4</v>
      </c>
      <c r="B5" s="99"/>
      <c r="C5" s="99"/>
      <c r="D5" s="99"/>
      <c r="E5" s="99"/>
      <c r="F5" s="99"/>
      <c r="G5" s="99"/>
      <c r="H5" s="9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99" t="s">
        <v>43</v>
      </c>
      <c r="B7" s="99"/>
      <c r="C7" s="99"/>
      <c r="D7" s="99"/>
      <c r="E7" s="99"/>
      <c r="F7" s="99"/>
      <c r="G7" s="99"/>
      <c r="H7" s="99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19" t="s">
        <v>5</v>
      </c>
      <c r="B9" s="18" t="s">
        <v>6</v>
      </c>
      <c r="C9" s="18" t="s">
        <v>3</v>
      </c>
      <c r="D9" s="18" t="s">
        <v>29</v>
      </c>
      <c r="E9" s="19" t="s">
        <v>30</v>
      </c>
      <c r="F9" s="19" t="s">
        <v>27</v>
      </c>
      <c r="G9" s="19" t="s">
        <v>22</v>
      </c>
      <c r="H9" s="19" t="s">
        <v>28</v>
      </c>
    </row>
    <row r="10" spans="1:8" x14ac:dyDescent="0.3">
      <c r="A10" s="40"/>
      <c r="B10" s="41"/>
      <c r="C10" s="39" t="s">
        <v>0</v>
      </c>
      <c r="D10" s="94">
        <f>D11</f>
        <v>175334</v>
      </c>
      <c r="E10" s="68">
        <f t="shared" ref="E10:H10" si="0">E11</f>
        <v>190450</v>
      </c>
      <c r="F10" s="74">
        <f t="shared" si="0"/>
        <v>190560.9</v>
      </c>
      <c r="G10" s="74">
        <f t="shared" si="0"/>
        <v>190560.9</v>
      </c>
      <c r="H10" s="74">
        <f t="shared" si="0"/>
        <v>190560.9</v>
      </c>
    </row>
    <row r="11" spans="1:8" ht="15.75" customHeight="1" x14ac:dyDescent="0.3">
      <c r="A11" s="11">
        <v>6</v>
      </c>
      <c r="B11" s="11"/>
      <c r="C11" s="11" t="s">
        <v>7</v>
      </c>
      <c r="D11" s="91">
        <f>D12+D13+D14</f>
        <v>175334</v>
      </c>
      <c r="E11" s="8">
        <f t="shared" ref="E11:H11" si="1">E12+E13+E14</f>
        <v>190450</v>
      </c>
      <c r="F11" s="75">
        <f t="shared" si="1"/>
        <v>190560.9</v>
      </c>
      <c r="G11" s="75">
        <f t="shared" si="1"/>
        <v>190560.9</v>
      </c>
      <c r="H11" s="75">
        <f t="shared" si="1"/>
        <v>190560.9</v>
      </c>
    </row>
    <row r="12" spans="1:8" ht="26.4" x14ac:dyDescent="0.3">
      <c r="A12" s="11"/>
      <c r="B12" s="16">
        <v>65</v>
      </c>
      <c r="C12" s="16" t="s">
        <v>65</v>
      </c>
      <c r="D12" s="91">
        <v>86771</v>
      </c>
      <c r="E12" s="9">
        <v>96890</v>
      </c>
      <c r="F12" s="76">
        <v>97000</v>
      </c>
      <c r="G12" s="76">
        <v>97000</v>
      </c>
      <c r="H12" s="76">
        <v>97000</v>
      </c>
    </row>
    <row r="13" spans="1:8" ht="39.6" x14ac:dyDescent="0.3">
      <c r="A13" s="11"/>
      <c r="B13" s="16">
        <v>66</v>
      </c>
      <c r="C13" s="16" t="s">
        <v>66</v>
      </c>
      <c r="D13" s="91">
        <v>5234</v>
      </c>
      <c r="E13" s="9">
        <v>4500</v>
      </c>
      <c r="F13" s="76">
        <v>4500</v>
      </c>
      <c r="G13" s="76">
        <v>4500</v>
      </c>
      <c r="H13" s="76">
        <v>4500</v>
      </c>
    </row>
    <row r="14" spans="1:8" ht="39.6" x14ac:dyDescent="0.3">
      <c r="A14" s="12"/>
      <c r="B14" s="12">
        <v>67</v>
      </c>
      <c r="C14" s="16" t="s">
        <v>25</v>
      </c>
      <c r="D14" s="91">
        <v>83329</v>
      </c>
      <c r="E14" s="9">
        <v>89060</v>
      </c>
      <c r="F14" s="76">
        <v>89060.9</v>
      </c>
      <c r="G14" s="76">
        <v>89060.9</v>
      </c>
      <c r="H14" s="76">
        <v>89060.9</v>
      </c>
    </row>
    <row r="15" spans="1:8" x14ac:dyDescent="0.3">
      <c r="A15" s="26">
        <v>9</v>
      </c>
      <c r="B15" s="26"/>
      <c r="C15" s="11" t="s">
        <v>68</v>
      </c>
      <c r="D15" s="92">
        <f>D16</f>
        <v>86667</v>
      </c>
      <c r="E15" s="66">
        <f t="shared" ref="E15:H15" si="2">E16</f>
        <v>52216</v>
      </c>
      <c r="F15" s="80">
        <f t="shared" si="2"/>
        <v>50000</v>
      </c>
      <c r="G15" s="80">
        <f t="shared" si="2"/>
        <v>50000</v>
      </c>
      <c r="H15" s="80">
        <f t="shared" si="2"/>
        <v>50000</v>
      </c>
    </row>
    <row r="16" spans="1:8" x14ac:dyDescent="0.3">
      <c r="A16" s="16"/>
      <c r="B16" s="16">
        <v>92</v>
      </c>
      <c r="C16" s="25" t="s">
        <v>68</v>
      </c>
      <c r="D16" s="91">
        <v>86667</v>
      </c>
      <c r="E16" s="9">
        <v>52216</v>
      </c>
      <c r="F16" s="76">
        <v>50000</v>
      </c>
      <c r="G16" s="76">
        <v>50000</v>
      </c>
      <c r="H16" s="77">
        <v>50000</v>
      </c>
    </row>
    <row r="17" spans="1:8" x14ac:dyDescent="0.3">
      <c r="A17" s="121" t="s">
        <v>67</v>
      </c>
      <c r="B17" s="122"/>
      <c r="C17" s="123"/>
      <c r="D17" s="93">
        <f>D11+D15</f>
        <v>262001</v>
      </c>
      <c r="E17" s="72">
        <f t="shared" ref="E17:H17" si="3">E11+E15</f>
        <v>242666</v>
      </c>
      <c r="F17" s="78">
        <f t="shared" si="3"/>
        <v>240560.9</v>
      </c>
      <c r="G17" s="78">
        <f t="shared" si="3"/>
        <v>240560.9</v>
      </c>
      <c r="H17" s="78">
        <f t="shared" si="3"/>
        <v>240560.9</v>
      </c>
    </row>
    <row r="20" spans="1:8" ht="15.6" x14ac:dyDescent="0.3">
      <c r="A20" s="99" t="s">
        <v>44</v>
      </c>
      <c r="B20" s="120"/>
      <c r="C20" s="120"/>
      <c r="D20" s="120"/>
      <c r="E20" s="120"/>
      <c r="F20" s="120"/>
      <c r="G20" s="120"/>
      <c r="H20" s="120"/>
    </row>
    <row r="21" spans="1:8" ht="17.399999999999999" x14ac:dyDescent="0.3">
      <c r="A21" s="4"/>
      <c r="B21" s="4"/>
      <c r="C21" s="4"/>
      <c r="D21" s="4"/>
      <c r="E21" s="4"/>
      <c r="F21" s="4"/>
      <c r="G21" s="5"/>
      <c r="H21" s="5"/>
    </row>
    <row r="22" spans="1:8" ht="26.4" x14ac:dyDescent="0.3">
      <c r="A22" s="19" t="s">
        <v>5</v>
      </c>
      <c r="B22" s="18" t="s">
        <v>6</v>
      </c>
      <c r="C22" s="18" t="s">
        <v>9</v>
      </c>
      <c r="D22" s="18" t="s">
        <v>29</v>
      </c>
      <c r="E22" s="19" t="s">
        <v>30</v>
      </c>
      <c r="F22" s="19" t="s">
        <v>27</v>
      </c>
      <c r="G22" s="19" t="s">
        <v>22</v>
      </c>
      <c r="H22" s="19" t="s">
        <v>28</v>
      </c>
    </row>
    <row r="23" spans="1:8" x14ac:dyDescent="0.3">
      <c r="A23" s="40"/>
      <c r="B23" s="41"/>
      <c r="C23" s="39" t="s">
        <v>1</v>
      </c>
      <c r="D23" s="94">
        <f>D24+D28</f>
        <v>210351</v>
      </c>
      <c r="E23" s="68">
        <f t="shared" ref="E23:H23" si="4">E24+E28</f>
        <v>242666</v>
      </c>
      <c r="F23" s="74">
        <f t="shared" si="4"/>
        <v>240560.9</v>
      </c>
      <c r="G23" s="74">
        <f t="shared" si="4"/>
        <v>240560.9</v>
      </c>
      <c r="H23" s="74">
        <f t="shared" si="4"/>
        <v>240560.9</v>
      </c>
    </row>
    <row r="24" spans="1:8" ht="15.75" customHeight="1" x14ac:dyDescent="0.3">
      <c r="A24" s="11">
        <v>3</v>
      </c>
      <c r="B24" s="11"/>
      <c r="C24" s="11" t="s">
        <v>10</v>
      </c>
      <c r="D24" s="91">
        <f>D25+D26</f>
        <v>168735</v>
      </c>
      <c r="E24" s="8">
        <f>E25+E26</f>
        <v>238656</v>
      </c>
      <c r="F24" s="75">
        <f t="shared" ref="F24:H24" si="5">F25+F26</f>
        <v>236550.9</v>
      </c>
      <c r="G24" s="75">
        <f t="shared" si="5"/>
        <v>236550.9</v>
      </c>
      <c r="H24" s="75">
        <f t="shared" si="5"/>
        <v>236550.9</v>
      </c>
    </row>
    <row r="25" spans="1:8" x14ac:dyDescent="0.3">
      <c r="A25" s="12"/>
      <c r="B25" s="12">
        <v>32</v>
      </c>
      <c r="C25" s="12" t="s">
        <v>19</v>
      </c>
      <c r="D25" s="91">
        <f>79050+83329+5234</f>
        <v>167613</v>
      </c>
      <c r="E25" s="9">
        <f>89060+143396+4500</f>
        <v>236956</v>
      </c>
      <c r="F25" s="76">
        <f>89060.9+141290+4500</f>
        <v>234850.9</v>
      </c>
      <c r="G25" s="76">
        <v>234850.9</v>
      </c>
      <c r="H25" s="76">
        <v>234850.9</v>
      </c>
    </row>
    <row r="26" spans="1:8" x14ac:dyDescent="0.3">
      <c r="A26" s="12"/>
      <c r="B26" s="12">
        <v>34</v>
      </c>
      <c r="C26" s="12" t="s">
        <v>69</v>
      </c>
      <c r="D26" s="91">
        <v>1122</v>
      </c>
      <c r="E26" s="9">
        <v>1700</v>
      </c>
      <c r="F26" s="76">
        <v>1700</v>
      </c>
      <c r="G26" s="76">
        <v>1700</v>
      </c>
      <c r="H26" s="76">
        <v>1700</v>
      </c>
    </row>
    <row r="27" spans="1:8" x14ac:dyDescent="0.3">
      <c r="A27" s="12"/>
      <c r="B27" s="26"/>
      <c r="C27" s="13"/>
      <c r="D27" s="90"/>
      <c r="E27" s="9"/>
      <c r="F27" s="76"/>
      <c r="G27" s="76"/>
      <c r="H27" s="76"/>
    </row>
    <row r="28" spans="1:8" ht="26.4" x14ac:dyDescent="0.3">
      <c r="A28" s="14">
        <v>4</v>
      </c>
      <c r="B28" s="15"/>
      <c r="C28" s="24" t="s">
        <v>12</v>
      </c>
      <c r="D28" s="91">
        <f>D29</f>
        <v>41616</v>
      </c>
      <c r="E28" s="8">
        <f t="shared" ref="E28:H28" si="6">E29</f>
        <v>4010</v>
      </c>
      <c r="F28" s="75">
        <f t="shared" si="6"/>
        <v>4010</v>
      </c>
      <c r="G28" s="75">
        <f t="shared" si="6"/>
        <v>4010</v>
      </c>
      <c r="H28" s="75">
        <f t="shared" si="6"/>
        <v>4010</v>
      </c>
    </row>
    <row r="29" spans="1:8" ht="39.6" x14ac:dyDescent="0.3">
      <c r="A29" s="16"/>
      <c r="B29" s="16">
        <v>42</v>
      </c>
      <c r="C29" s="25" t="s">
        <v>26</v>
      </c>
      <c r="D29" s="91">
        <v>41616</v>
      </c>
      <c r="E29" s="9">
        <v>4010</v>
      </c>
      <c r="F29" s="76">
        <v>4010</v>
      </c>
      <c r="G29" s="76">
        <v>4010</v>
      </c>
      <c r="H29" s="77">
        <v>4010</v>
      </c>
    </row>
    <row r="33" spans="2:9" ht="18" x14ac:dyDescent="0.35">
      <c r="B33" s="96" t="s">
        <v>138</v>
      </c>
      <c r="C33" s="95"/>
      <c r="D33" s="95"/>
      <c r="I33" s="96"/>
    </row>
    <row r="34" spans="2:9" ht="18" x14ac:dyDescent="0.35">
      <c r="B34" s="96" t="s">
        <v>139</v>
      </c>
      <c r="I34" s="96"/>
    </row>
  </sheetData>
  <mergeCells count="6">
    <mergeCell ref="A20:H20"/>
    <mergeCell ref="A1:H1"/>
    <mergeCell ref="A3:H3"/>
    <mergeCell ref="A5:H5"/>
    <mergeCell ref="A7:H7"/>
    <mergeCell ref="A17:C17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topLeftCell="A40" zoomScaleNormal="100" workbookViewId="0">
      <selection activeCell="A60" sqref="A60:A61"/>
    </sheetView>
  </sheetViews>
  <sheetFormatPr defaultRowHeight="14.4" x14ac:dyDescent="0.3"/>
  <cols>
    <col min="1" max="1" width="26.33203125" customWidth="1"/>
    <col min="2" max="6" width="25.33203125" customWidth="1"/>
  </cols>
  <sheetData>
    <row r="1" spans="1:6" ht="42" customHeight="1" x14ac:dyDescent="0.3">
      <c r="A1" s="99" t="s">
        <v>87</v>
      </c>
      <c r="B1" s="99"/>
      <c r="C1" s="99"/>
      <c r="D1" s="99"/>
      <c r="E1" s="99"/>
      <c r="F1" s="99"/>
    </row>
    <row r="2" spans="1:6" ht="18" customHeight="1" x14ac:dyDescent="0.3">
      <c r="A2" s="23"/>
      <c r="B2" s="23"/>
      <c r="C2" s="23"/>
      <c r="D2" s="23"/>
      <c r="E2" s="23"/>
      <c r="F2" s="23"/>
    </row>
    <row r="3" spans="1:6" ht="15.75" customHeight="1" x14ac:dyDescent="0.3">
      <c r="A3" s="99" t="s">
        <v>16</v>
      </c>
      <c r="B3" s="99"/>
      <c r="C3" s="99"/>
      <c r="D3" s="99"/>
      <c r="E3" s="99"/>
      <c r="F3" s="99"/>
    </row>
    <row r="4" spans="1:6" ht="17.399999999999999" x14ac:dyDescent="0.3">
      <c r="B4" s="23"/>
      <c r="C4" s="23"/>
      <c r="D4" s="23"/>
      <c r="E4" s="5"/>
      <c r="F4" s="5"/>
    </row>
    <row r="5" spans="1:6" ht="18" customHeight="1" x14ac:dyDescent="0.3">
      <c r="A5" s="99" t="s">
        <v>4</v>
      </c>
      <c r="B5" s="99"/>
      <c r="C5" s="99"/>
      <c r="D5" s="99"/>
      <c r="E5" s="99"/>
      <c r="F5" s="99"/>
    </row>
    <row r="6" spans="1:6" ht="17.399999999999999" x14ac:dyDescent="0.3">
      <c r="A6" s="23"/>
      <c r="B6" s="23"/>
      <c r="C6" s="23"/>
      <c r="D6" s="23"/>
      <c r="E6" s="5"/>
      <c r="F6" s="5"/>
    </row>
    <row r="7" spans="1:6" ht="15.75" customHeight="1" x14ac:dyDescent="0.3">
      <c r="A7" s="99" t="s">
        <v>45</v>
      </c>
      <c r="B7" s="99"/>
      <c r="C7" s="99"/>
      <c r="D7" s="99"/>
      <c r="E7" s="99"/>
      <c r="F7" s="99"/>
    </row>
    <row r="8" spans="1:6" ht="17.399999999999999" x14ac:dyDescent="0.3">
      <c r="A8" s="23"/>
      <c r="B8" s="23"/>
      <c r="C8" s="23"/>
      <c r="D8" s="23"/>
      <c r="E8" s="5"/>
      <c r="F8" s="5"/>
    </row>
    <row r="9" spans="1:6" ht="26.4" x14ac:dyDescent="0.3">
      <c r="A9" s="19" t="s">
        <v>47</v>
      </c>
      <c r="B9" s="18" t="s">
        <v>29</v>
      </c>
      <c r="C9" s="19" t="s">
        <v>30</v>
      </c>
      <c r="D9" s="19" t="s">
        <v>27</v>
      </c>
      <c r="E9" s="19" t="s">
        <v>22</v>
      </c>
      <c r="F9" s="19" t="s">
        <v>28</v>
      </c>
    </row>
    <row r="10" spans="1:6" x14ac:dyDescent="0.3">
      <c r="A10" s="42" t="s">
        <v>0</v>
      </c>
      <c r="B10" s="68">
        <f>B11+B14+B16+B18+B20+B24</f>
        <v>3066497</v>
      </c>
      <c r="C10" s="68">
        <f>C11+C14+C16+C18+C20+C24</f>
        <v>3249903</v>
      </c>
      <c r="D10" s="68">
        <f>D11+D14+D16+D18+D20+D24</f>
        <v>3512796</v>
      </c>
      <c r="E10" s="68">
        <f>E11+E14+E16+E18+E20+E24</f>
        <v>3512796</v>
      </c>
      <c r="F10" s="68">
        <f>F11+F14+F16+F18+F20+F24</f>
        <v>3512796</v>
      </c>
    </row>
    <row r="11" spans="1:6" x14ac:dyDescent="0.3">
      <c r="A11" s="24" t="s">
        <v>51</v>
      </c>
      <c r="B11" s="67">
        <f>SUM(B12:B13)</f>
        <v>232660</v>
      </c>
      <c r="C11" s="67">
        <f>SUM(C12:C13)</f>
        <v>286941</v>
      </c>
      <c r="D11" s="67">
        <f>SUM(D12:D13)</f>
        <v>222966</v>
      </c>
      <c r="E11" s="67">
        <f>SUM(E12:E13)</f>
        <v>222966</v>
      </c>
      <c r="F11" s="67">
        <f>SUM(F12:F13)</f>
        <v>222966</v>
      </c>
    </row>
    <row r="12" spans="1:6" x14ac:dyDescent="0.3">
      <c r="A12" s="13" t="s">
        <v>52</v>
      </c>
      <c r="B12" s="9">
        <v>27344</v>
      </c>
      <c r="C12" s="9">
        <v>81625</v>
      </c>
      <c r="D12" s="9">
        <v>17650</v>
      </c>
      <c r="E12" s="9">
        <f>D12</f>
        <v>17650</v>
      </c>
      <c r="F12" s="9">
        <f>E12</f>
        <v>17650</v>
      </c>
    </row>
    <row r="13" spans="1:6" x14ac:dyDescent="0.3">
      <c r="A13" s="13" t="s">
        <v>72</v>
      </c>
      <c r="B13" s="9">
        <v>205316</v>
      </c>
      <c r="C13" s="9">
        <v>205316</v>
      </c>
      <c r="D13" s="9">
        <v>205316</v>
      </c>
      <c r="E13" s="9">
        <f>D13</f>
        <v>205316</v>
      </c>
      <c r="F13" s="9">
        <f>E13</f>
        <v>205316</v>
      </c>
    </row>
    <row r="14" spans="1:6" x14ac:dyDescent="0.3">
      <c r="A14" s="11" t="s">
        <v>106</v>
      </c>
      <c r="B14" s="66">
        <f>B15</f>
        <v>3221</v>
      </c>
      <c r="C14" s="66">
        <f>C15</f>
        <v>781</v>
      </c>
      <c r="D14" s="66">
        <f>D15</f>
        <v>0</v>
      </c>
      <c r="E14" s="66">
        <f>E15</f>
        <v>0</v>
      </c>
      <c r="F14" s="66">
        <f>F15</f>
        <v>0</v>
      </c>
    </row>
    <row r="15" spans="1:6" x14ac:dyDescent="0.3">
      <c r="A15" s="17" t="s">
        <v>107</v>
      </c>
      <c r="B15" s="8">
        <v>3221</v>
      </c>
      <c r="C15" s="9">
        <v>781</v>
      </c>
      <c r="D15" s="9">
        <v>0</v>
      </c>
      <c r="E15" s="9">
        <f>D15</f>
        <v>0</v>
      </c>
      <c r="F15" s="9">
        <f>E15</f>
        <v>0</v>
      </c>
    </row>
    <row r="16" spans="1:6" x14ac:dyDescent="0.3">
      <c r="A16" s="11" t="s">
        <v>53</v>
      </c>
      <c r="B16" s="66">
        <f>B17</f>
        <v>96489</v>
      </c>
      <c r="C16" s="66">
        <f>C17</f>
        <v>124120</v>
      </c>
      <c r="D16" s="66">
        <f>D17</f>
        <v>79000</v>
      </c>
      <c r="E16" s="66">
        <f>E17</f>
        <v>79000</v>
      </c>
      <c r="F16" s="66">
        <f>F17</f>
        <v>79000</v>
      </c>
    </row>
    <row r="17" spans="1:6" x14ac:dyDescent="0.3">
      <c r="A17" s="17" t="s">
        <v>54</v>
      </c>
      <c r="B17" s="8">
        <v>96489</v>
      </c>
      <c r="C17" s="9">
        <v>124120</v>
      </c>
      <c r="D17" s="9">
        <v>79000</v>
      </c>
      <c r="E17" s="9">
        <f>D17</f>
        <v>79000</v>
      </c>
      <c r="F17" s="9">
        <f>E17</f>
        <v>79000</v>
      </c>
    </row>
    <row r="18" spans="1:6" ht="26.4" x14ac:dyDescent="0.3">
      <c r="A18" s="11" t="s">
        <v>49</v>
      </c>
      <c r="B18" s="66">
        <f>B19</f>
        <v>4738</v>
      </c>
      <c r="C18" s="66">
        <f>C19</f>
        <v>3980</v>
      </c>
      <c r="D18" s="66">
        <f>D19</f>
        <v>3980</v>
      </c>
      <c r="E18" s="66">
        <f>E19</f>
        <v>3980</v>
      </c>
      <c r="F18" s="66">
        <f>F19</f>
        <v>3980</v>
      </c>
    </row>
    <row r="19" spans="1:6" ht="26.4" x14ac:dyDescent="0.3">
      <c r="A19" s="17" t="s">
        <v>50</v>
      </c>
      <c r="B19" s="8">
        <v>4738</v>
      </c>
      <c r="C19" s="9">
        <v>3980</v>
      </c>
      <c r="D19" s="9">
        <v>3980</v>
      </c>
      <c r="E19" s="9">
        <f>D19</f>
        <v>3980</v>
      </c>
      <c r="F19" s="9">
        <f>E19</f>
        <v>3980</v>
      </c>
    </row>
    <row r="20" spans="1:6" x14ac:dyDescent="0.3">
      <c r="A20" s="42" t="s">
        <v>48</v>
      </c>
      <c r="B20" s="66">
        <f>SUM(B21:B23)</f>
        <v>2729033</v>
      </c>
      <c r="C20" s="66">
        <f>SUM(C21:C23)</f>
        <v>2833821</v>
      </c>
      <c r="D20" s="66">
        <f>SUM(D21:D23)</f>
        <v>3206750</v>
      </c>
      <c r="E20" s="66">
        <f>SUM(E21:E23)</f>
        <v>3206750</v>
      </c>
      <c r="F20" s="66">
        <f>SUM(F21:F23)</f>
        <v>3206750</v>
      </c>
    </row>
    <row r="21" spans="1:6" x14ac:dyDescent="0.3">
      <c r="A21" s="13" t="s">
        <v>113</v>
      </c>
      <c r="B21" s="8">
        <v>2516797</v>
      </c>
      <c r="C21" s="9">
        <v>2663671</v>
      </c>
      <c r="D21" s="9">
        <v>3117800</v>
      </c>
      <c r="E21" s="9">
        <f t="shared" ref="E21:F23" si="0">D21</f>
        <v>3117800</v>
      </c>
      <c r="F21" s="10">
        <f t="shared" si="0"/>
        <v>3117800</v>
      </c>
    </row>
    <row r="22" spans="1:6" x14ac:dyDescent="0.3">
      <c r="A22" s="13" t="s">
        <v>90</v>
      </c>
      <c r="B22" s="8">
        <v>1533</v>
      </c>
      <c r="C22" s="9">
        <v>13010</v>
      </c>
      <c r="D22" s="9">
        <v>37540</v>
      </c>
      <c r="E22" s="9">
        <f t="shared" si="0"/>
        <v>37540</v>
      </c>
      <c r="F22" s="10">
        <f t="shared" si="0"/>
        <v>37540</v>
      </c>
    </row>
    <row r="23" spans="1:6" x14ac:dyDescent="0.3">
      <c r="A23" s="13" t="s">
        <v>114</v>
      </c>
      <c r="B23" s="8">
        <v>210703</v>
      </c>
      <c r="C23" s="9">
        <v>157140</v>
      </c>
      <c r="D23" s="9">
        <v>51410</v>
      </c>
      <c r="E23" s="9">
        <f t="shared" si="0"/>
        <v>51410</v>
      </c>
      <c r="F23" s="10">
        <f t="shared" si="0"/>
        <v>51410</v>
      </c>
    </row>
    <row r="24" spans="1:6" ht="26.4" x14ac:dyDescent="0.3">
      <c r="A24" s="42" t="s">
        <v>91</v>
      </c>
      <c r="B24" s="66">
        <f>B25</f>
        <v>356</v>
      </c>
      <c r="C24" s="66">
        <f>C25</f>
        <v>260</v>
      </c>
      <c r="D24" s="66">
        <f>D25</f>
        <v>100</v>
      </c>
      <c r="E24" s="66">
        <f>E25</f>
        <v>100</v>
      </c>
      <c r="F24" s="66">
        <f>F25</f>
        <v>100</v>
      </c>
    </row>
    <row r="25" spans="1:6" ht="26.4" x14ac:dyDescent="0.3">
      <c r="A25" s="17" t="s">
        <v>92</v>
      </c>
      <c r="B25" s="8">
        <v>356</v>
      </c>
      <c r="C25" s="9">
        <v>260</v>
      </c>
      <c r="D25" s="9">
        <v>100</v>
      </c>
      <c r="E25" s="9">
        <f>D25</f>
        <v>100</v>
      </c>
      <c r="F25" s="9">
        <f>E25</f>
        <v>100</v>
      </c>
    </row>
    <row r="26" spans="1:6" x14ac:dyDescent="0.3">
      <c r="A26" s="42" t="s">
        <v>110</v>
      </c>
      <c r="B26" s="66">
        <f>SUM(B27:B29)</f>
        <v>304113</v>
      </c>
      <c r="C26" s="66">
        <f>SUM(C27:C29)</f>
        <v>207836</v>
      </c>
      <c r="D26" s="66">
        <f>SUM(D27:D29)</f>
        <v>50000</v>
      </c>
      <c r="E26" s="66">
        <f>SUM(E27:E29)</f>
        <v>50000</v>
      </c>
      <c r="F26" s="66">
        <f>SUM(F27:F29)</f>
        <v>50000</v>
      </c>
    </row>
    <row r="27" spans="1:6" ht="29.4" customHeight="1" x14ac:dyDescent="0.3">
      <c r="A27" s="17" t="s">
        <v>117</v>
      </c>
      <c r="B27" s="8"/>
      <c r="C27" s="9">
        <v>18276</v>
      </c>
      <c r="D27" s="9">
        <v>0</v>
      </c>
      <c r="E27" s="9">
        <f t="shared" ref="E27:F29" si="1">D27</f>
        <v>0</v>
      </c>
      <c r="F27" s="10">
        <f t="shared" si="1"/>
        <v>0</v>
      </c>
    </row>
    <row r="28" spans="1:6" ht="29.4" customHeight="1" x14ac:dyDescent="0.3">
      <c r="A28" s="17" t="s">
        <v>115</v>
      </c>
      <c r="B28" s="8">
        <v>75379</v>
      </c>
      <c r="C28" s="9">
        <v>67091</v>
      </c>
      <c r="D28" s="9">
        <v>0</v>
      </c>
      <c r="E28" s="9">
        <f t="shared" si="1"/>
        <v>0</v>
      </c>
      <c r="F28" s="10">
        <f t="shared" si="1"/>
        <v>0</v>
      </c>
    </row>
    <row r="29" spans="1:6" ht="29.4" customHeight="1" x14ac:dyDescent="0.3">
      <c r="A29" s="17" t="s">
        <v>116</v>
      </c>
      <c r="B29" s="8">
        <v>228734</v>
      </c>
      <c r="C29" s="9">
        <v>122469</v>
      </c>
      <c r="D29" s="9">
        <v>50000</v>
      </c>
      <c r="E29" s="9">
        <f t="shared" si="1"/>
        <v>50000</v>
      </c>
      <c r="F29" s="10">
        <f t="shared" si="1"/>
        <v>50000</v>
      </c>
    </row>
    <row r="30" spans="1:6" x14ac:dyDescent="0.3">
      <c r="A30" s="26" t="s">
        <v>67</v>
      </c>
      <c r="B30" s="72">
        <f>B10+B26</f>
        <v>3370610</v>
      </c>
      <c r="C30" s="72">
        <f>C10+C26</f>
        <v>3457739</v>
      </c>
      <c r="D30" s="72">
        <f>D10+D26</f>
        <v>3562796</v>
      </c>
      <c r="E30" s="72">
        <f>E10+E26</f>
        <v>3562796</v>
      </c>
      <c r="F30" s="72">
        <f>F10+F26</f>
        <v>3562796</v>
      </c>
    </row>
    <row r="33" spans="1:6" ht="15.75" customHeight="1" x14ac:dyDescent="0.3">
      <c r="A33" s="99" t="s">
        <v>46</v>
      </c>
      <c r="B33" s="99"/>
      <c r="C33" s="99"/>
      <c r="D33" s="99"/>
      <c r="E33" s="99"/>
      <c r="F33" s="99"/>
    </row>
    <row r="34" spans="1:6" ht="17.399999999999999" x14ac:dyDescent="0.3">
      <c r="A34" s="23"/>
      <c r="B34" s="23"/>
      <c r="C34" s="23"/>
      <c r="D34" s="23"/>
      <c r="E34" s="5"/>
      <c r="F34" s="5"/>
    </row>
    <row r="35" spans="1:6" ht="26.4" x14ac:dyDescent="0.3">
      <c r="A35" s="19" t="s">
        <v>47</v>
      </c>
      <c r="B35" s="18" t="s">
        <v>29</v>
      </c>
      <c r="C35" s="19" t="s">
        <v>30</v>
      </c>
      <c r="D35" s="19" t="s">
        <v>27</v>
      </c>
      <c r="E35" s="19" t="s">
        <v>22</v>
      </c>
      <c r="F35" s="19" t="s">
        <v>28</v>
      </c>
    </row>
    <row r="36" spans="1:6" x14ac:dyDescent="0.3">
      <c r="A36" s="42" t="s">
        <v>1</v>
      </c>
      <c r="B36" s="68">
        <f>B37+B40+B42+B44+B46+B50+B52</f>
        <v>3161544</v>
      </c>
      <c r="C36" s="68">
        <f>C37+C40+C42+C44+C46+C50+C52</f>
        <v>3457739</v>
      </c>
      <c r="D36" s="68">
        <f>D37+D40+D42+D44+D46+D50+D52</f>
        <v>3562796</v>
      </c>
      <c r="E36" s="68">
        <f>E37+E40+E42+E44+E46+E50+E52</f>
        <v>3562796</v>
      </c>
      <c r="F36" s="68">
        <f>F37+F40+F42+F44+F46+F50+F52</f>
        <v>3562796</v>
      </c>
    </row>
    <row r="37" spans="1:6" ht="15.75" customHeight="1" x14ac:dyDescent="0.3">
      <c r="A37" s="24" t="s">
        <v>51</v>
      </c>
      <c r="B37" s="66">
        <f>SUM(B38:B39)</f>
        <v>231313</v>
      </c>
      <c r="C37" s="66">
        <f>SUM(C38:C39)</f>
        <v>286941</v>
      </c>
      <c r="D37" s="66">
        <f>SUM(D38:D39)</f>
        <v>222966</v>
      </c>
      <c r="E37" s="66">
        <f>SUM(E38:E39)</f>
        <v>222966</v>
      </c>
      <c r="F37" s="66">
        <f>SUM(F38:F39)</f>
        <v>222966</v>
      </c>
    </row>
    <row r="38" spans="1:6" x14ac:dyDescent="0.3">
      <c r="A38" s="13" t="s">
        <v>52</v>
      </c>
      <c r="B38" s="9">
        <v>25997</v>
      </c>
      <c r="C38" s="9">
        <v>81625</v>
      </c>
      <c r="D38" s="9">
        <v>17650</v>
      </c>
      <c r="E38" s="9">
        <f>D38</f>
        <v>17650</v>
      </c>
      <c r="F38" s="9">
        <f>E38</f>
        <v>17650</v>
      </c>
    </row>
    <row r="39" spans="1:6" x14ac:dyDescent="0.3">
      <c r="A39" s="13" t="s">
        <v>72</v>
      </c>
      <c r="B39" s="9">
        <v>205316</v>
      </c>
      <c r="C39" s="9">
        <v>205316</v>
      </c>
      <c r="D39" s="9">
        <v>205316</v>
      </c>
      <c r="E39" s="9">
        <f>D39</f>
        <v>205316</v>
      </c>
      <c r="F39" s="9">
        <f>E39</f>
        <v>205316</v>
      </c>
    </row>
    <row r="40" spans="1:6" x14ac:dyDescent="0.3">
      <c r="A40" s="11" t="s">
        <v>106</v>
      </c>
      <c r="B40" s="66">
        <f>B41</f>
        <v>3221</v>
      </c>
      <c r="C40" s="66">
        <f>C41</f>
        <v>781</v>
      </c>
      <c r="D40" s="66">
        <f>D41</f>
        <v>0</v>
      </c>
      <c r="E40" s="66">
        <f>E41</f>
        <v>0</v>
      </c>
      <c r="F40" s="66">
        <f>F41</f>
        <v>0</v>
      </c>
    </row>
    <row r="41" spans="1:6" x14ac:dyDescent="0.3">
      <c r="A41" s="17" t="s">
        <v>107</v>
      </c>
      <c r="B41" s="8">
        <v>3221</v>
      </c>
      <c r="C41" s="9">
        <v>781</v>
      </c>
      <c r="D41" s="9">
        <v>0</v>
      </c>
      <c r="E41" s="9">
        <f>D41</f>
        <v>0</v>
      </c>
      <c r="F41" s="9">
        <f>E41</f>
        <v>0</v>
      </c>
    </row>
    <row r="42" spans="1:6" x14ac:dyDescent="0.3">
      <c r="A42" s="11" t="s">
        <v>53</v>
      </c>
      <c r="B42" s="66">
        <f>B43</f>
        <v>93781</v>
      </c>
      <c r="C42" s="66">
        <f>C43</f>
        <v>124120</v>
      </c>
      <c r="D42" s="66">
        <f>D43</f>
        <v>79000</v>
      </c>
      <c r="E42" s="66">
        <f>E43</f>
        <v>79000</v>
      </c>
      <c r="F42" s="66">
        <f>F43</f>
        <v>79000</v>
      </c>
    </row>
    <row r="43" spans="1:6" x14ac:dyDescent="0.3">
      <c r="A43" s="17" t="s">
        <v>54</v>
      </c>
      <c r="B43" s="8">
        <v>93781</v>
      </c>
      <c r="C43" s="9">
        <v>124120</v>
      </c>
      <c r="D43" s="9">
        <v>79000</v>
      </c>
      <c r="E43" s="9">
        <f>D43</f>
        <v>79000</v>
      </c>
      <c r="F43" s="9">
        <f>E43</f>
        <v>79000</v>
      </c>
    </row>
    <row r="44" spans="1:6" ht="26.4" x14ac:dyDescent="0.3">
      <c r="A44" s="11" t="s">
        <v>49</v>
      </c>
      <c r="B44" s="66">
        <f>B45</f>
        <v>4738</v>
      </c>
      <c r="C44" s="66">
        <f>C45</f>
        <v>3980</v>
      </c>
      <c r="D44" s="66">
        <f>D45</f>
        <v>3980</v>
      </c>
      <c r="E44" s="66">
        <f>E45</f>
        <v>3980</v>
      </c>
      <c r="F44" s="66">
        <f>F45</f>
        <v>3980</v>
      </c>
    </row>
    <row r="45" spans="1:6" ht="26.4" x14ac:dyDescent="0.3">
      <c r="A45" s="17" t="s">
        <v>50</v>
      </c>
      <c r="B45" s="8">
        <v>4738</v>
      </c>
      <c r="C45" s="9">
        <v>3980</v>
      </c>
      <c r="D45" s="9">
        <v>3980</v>
      </c>
      <c r="E45" s="9">
        <f>D45</f>
        <v>3980</v>
      </c>
      <c r="F45" s="9">
        <f>E45</f>
        <v>3980</v>
      </c>
    </row>
    <row r="46" spans="1:6" x14ac:dyDescent="0.3">
      <c r="A46" s="42" t="s">
        <v>48</v>
      </c>
      <c r="B46" s="66">
        <f>SUM(B47:B49)</f>
        <v>2713582</v>
      </c>
      <c r="C46" s="66">
        <f>SUM(C47:C49)</f>
        <v>2833821</v>
      </c>
      <c r="D46" s="66">
        <f>SUM(D47:D49)</f>
        <v>3206750</v>
      </c>
      <c r="E46" s="66">
        <f>SUM(E47:E49)</f>
        <v>3206750</v>
      </c>
      <c r="F46" s="66">
        <f>SUM(F47:F49)</f>
        <v>3206750</v>
      </c>
    </row>
    <row r="47" spans="1:6" x14ac:dyDescent="0.3">
      <c r="A47" s="13" t="s">
        <v>113</v>
      </c>
      <c r="B47" s="8">
        <f>2506626-8288</f>
        <v>2498338</v>
      </c>
      <c r="C47" s="9">
        <v>2663671</v>
      </c>
      <c r="D47" s="9">
        <v>3117800</v>
      </c>
      <c r="E47" s="9">
        <f t="shared" ref="E47:F49" si="2">D47</f>
        <v>3117800</v>
      </c>
      <c r="F47" s="10">
        <f t="shared" si="2"/>
        <v>3117800</v>
      </c>
    </row>
    <row r="48" spans="1:6" x14ac:dyDescent="0.3">
      <c r="A48" s="13" t="s">
        <v>90</v>
      </c>
      <c r="B48" s="8">
        <v>4542</v>
      </c>
      <c r="C48" s="9">
        <v>13010</v>
      </c>
      <c r="D48" s="9">
        <v>37540</v>
      </c>
      <c r="E48" s="9">
        <f t="shared" si="2"/>
        <v>37540</v>
      </c>
      <c r="F48" s="10">
        <f t="shared" si="2"/>
        <v>37540</v>
      </c>
    </row>
    <row r="49" spans="1:8" x14ac:dyDescent="0.3">
      <c r="A49" s="13" t="s">
        <v>114</v>
      </c>
      <c r="B49" s="8">
        <f>316967-106265</f>
        <v>210702</v>
      </c>
      <c r="C49" s="9">
        <v>157140</v>
      </c>
      <c r="D49" s="9">
        <v>51410</v>
      </c>
      <c r="E49" s="9">
        <f t="shared" si="2"/>
        <v>51410</v>
      </c>
      <c r="F49" s="10">
        <f t="shared" si="2"/>
        <v>51410</v>
      </c>
    </row>
    <row r="50" spans="1:8" ht="26.4" x14ac:dyDescent="0.3">
      <c r="A50" s="42" t="s">
        <v>91</v>
      </c>
      <c r="B50" s="66">
        <f>B51</f>
        <v>356</v>
      </c>
      <c r="C50" s="66">
        <f>C51</f>
        <v>260</v>
      </c>
      <c r="D50" s="66">
        <f>D51</f>
        <v>100</v>
      </c>
      <c r="E50" s="66">
        <f>E51</f>
        <v>100</v>
      </c>
      <c r="F50" s="66">
        <f>F51</f>
        <v>100</v>
      </c>
    </row>
    <row r="51" spans="1:8" ht="26.4" x14ac:dyDescent="0.3">
      <c r="A51" s="17" t="s">
        <v>92</v>
      </c>
      <c r="B51" s="8">
        <v>356</v>
      </c>
      <c r="C51" s="9">
        <v>260</v>
      </c>
      <c r="D51" s="9">
        <v>100</v>
      </c>
      <c r="E51" s="9">
        <f>D51</f>
        <v>100</v>
      </c>
      <c r="F51" s="9">
        <f>E51</f>
        <v>100</v>
      </c>
    </row>
    <row r="52" spans="1:8" x14ac:dyDescent="0.3">
      <c r="A52" s="42" t="s">
        <v>110</v>
      </c>
      <c r="B52" s="66">
        <f>SUM(B53:B55)</f>
        <v>114553</v>
      </c>
      <c r="C52" s="66">
        <f>SUM(C53:C55)</f>
        <v>207836</v>
      </c>
      <c r="D52" s="66">
        <f>SUM(D53:D55)</f>
        <v>50000</v>
      </c>
      <c r="E52" s="66">
        <f>SUM(E53:E55)</f>
        <v>50000</v>
      </c>
      <c r="F52" s="66">
        <f>SUM(F53:F55)</f>
        <v>50000</v>
      </c>
    </row>
    <row r="53" spans="1:8" ht="29.4" customHeight="1" x14ac:dyDescent="0.3">
      <c r="A53" s="17" t="s">
        <v>117</v>
      </c>
      <c r="B53" s="8"/>
      <c r="C53" s="9">
        <v>18276</v>
      </c>
      <c r="D53" s="9">
        <v>0</v>
      </c>
      <c r="E53" s="9">
        <f t="shared" ref="E53:F55" si="3">D53</f>
        <v>0</v>
      </c>
      <c r="F53" s="10">
        <f t="shared" si="3"/>
        <v>0</v>
      </c>
    </row>
    <row r="54" spans="1:8" ht="29.4" customHeight="1" x14ac:dyDescent="0.3">
      <c r="A54" s="17" t="s">
        <v>115</v>
      </c>
      <c r="B54" s="8">
        <v>8288</v>
      </c>
      <c r="C54" s="9">
        <v>67091</v>
      </c>
      <c r="D54" s="9">
        <v>0</v>
      </c>
      <c r="E54" s="9">
        <f t="shared" si="3"/>
        <v>0</v>
      </c>
      <c r="F54" s="10">
        <f t="shared" si="3"/>
        <v>0</v>
      </c>
    </row>
    <row r="55" spans="1:8" ht="29.4" customHeight="1" x14ac:dyDescent="0.3">
      <c r="A55" s="17" t="s">
        <v>116</v>
      </c>
      <c r="B55" s="8">
        <v>106265</v>
      </c>
      <c r="C55" s="9">
        <v>122469</v>
      </c>
      <c r="D55" s="9">
        <v>50000</v>
      </c>
      <c r="E55" s="9">
        <f t="shared" si="3"/>
        <v>50000</v>
      </c>
      <c r="F55" s="10">
        <f t="shared" si="3"/>
        <v>50000</v>
      </c>
    </row>
    <row r="59" spans="1:8" ht="13.5" customHeight="1" x14ac:dyDescent="0.3"/>
    <row r="60" spans="1:8" ht="18" x14ac:dyDescent="0.35">
      <c r="A60" s="96" t="s">
        <v>138</v>
      </c>
      <c r="B60" s="95"/>
      <c r="C60" s="95"/>
      <c r="H60" s="96"/>
    </row>
    <row r="61" spans="1:8" ht="18" x14ac:dyDescent="0.35">
      <c r="A61" s="96" t="s">
        <v>139</v>
      </c>
      <c r="H61" s="96"/>
    </row>
  </sheetData>
  <mergeCells count="5">
    <mergeCell ref="A1:F1"/>
    <mergeCell ref="A3:F3"/>
    <mergeCell ref="A5:F5"/>
    <mergeCell ref="A7:F7"/>
    <mergeCell ref="A33:F33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9"/>
  <sheetViews>
    <sheetView topLeftCell="A25" zoomScaleNormal="100" workbookViewId="0">
      <selection activeCell="A38" sqref="A38:XFD39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99" t="s">
        <v>71</v>
      </c>
      <c r="B1" s="99"/>
      <c r="C1" s="99"/>
      <c r="D1" s="99"/>
      <c r="E1" s="99"/>
      <c r="F1" s="99"/>
    </row>
    <row r="2" spans="1:6" ht="18" customHeight="1" x14ac:dyDescent="0.3">
      <c r="A2" s="23"/>
      <c r="B2" s="23"/>
      <c r="C2" s="23"/>
      <c r="D2" s="23"/>
      <c r="E2" s="23"/>
      <c r="F2" s="23"/>
    </row>
    <row r="3" spans="1:6" ht="15.75" customHeight="1" x14ac:dyDescent="0.3">
      <c r="A3" s="99" t="s">
        <v>16</v>
      </c>
      <c r="B3" s="99"/>
      <c r="C3" s="99"/>
      <c r="D3" s="99"/>
      <c r="E3" s="99"/>
      <c r="F3" s="99"/>
    </row>
    <row r="4" spans="1:6" ht="17.399999999999999" x14ac:dyDescent="0.3">
      <c r="B4" s="23"/>
      <c r="C4" s="23"/>
      <c r="D4" s="23"/>
      <c r="E4" s="5"/>
      <c r="F4" s="5"/>
    </row>
    <row r="5" spans="1:6" ht="18" customHeight="1" x14ac:dyDescent="0.3">
      <c r="A5" s="99" t="s">
        <v>4</v>
      </c>
      <c r="B5" s="99"/>
      <c r="C5" s="99"/>
      <c r="D5" s="99"/>
      <c r="E5" s="99"/>
      <c r="F5" s="99"/>
    </row>
    <row r="6" spans="1:6" ht="17.399999999999999" x14ac:dyDescent="0.3">
      <c r="A6" s="23"/>
      <c r="B6" s="23"/>
      <c r="C6" s="23"/>
      <c r="D6" s="23"/>
      <c r="E6" s="5"/>
      <c r="F6" s="5"/>
    </row>
    <row r="7" spans="1:6" ht="15.75" customHeight="1" x14ac:dyDescent="0.3">
      <c r="A7" s="99" t="s">
        <v>45</v>
      </c>
      <c r="B7" s="99"/>
      <c r="C7" s="99"/>
      <c r="D7" s="99"/>
      <c r="E7" s="99"/>
      <c r="F7" s="99"/>
    </row>
    <row r="8" spans="1:6" ht="17.399999999999999" x14ac:dyDescent="0.3">
      <c r="A8" s="23"/>
      <c r="B8" s="23"/>
      <c r="C8" s="23"/>
      <c r="D8" s="23"/>
      <c r="E8" s="5"/>
      <c r="F8" s="5"/>
    </row>
    <row r="9" spans="1:6" ht="26.4" x14ac:dyDescent="0.3">
      <c r="A9" s="19" t="s">
        <v>47</v>
      </c>
      <c r="B9" s="18" t="s">
        <v>29</v>
      </c>
      <c r="C9" s="19" t="s">
        <v>30</v>
      </c>
      <c r="D9" s="19" t="s">
        <v>27</v>
      </c>
      <c r="E9" s="19" t="s">
        <v>22</v>
      </c>
      <c r="F9" s="19" t="s">
        <v>28</v>
      </c>
    </row>
    <row r="10" spans="1:6" x14ac:dyDescent="0.3">
      <c r="A10" s="42" t="s">
        <v>0</v>
      </c>
      <c r="B10" s="68">
        <f>B11+B15+B13</f>
        <v>175334</v>
      </c>
      <c r="C10" s="68">
        <f t="shared" ref="C10:F10" si="0">C11+C15+C13</f>
        <v>190450</v>
      </c>
      <c r="D10" s="74">
        <f t="shared" si="0"/>
        <v>190560.9</v>
      </c>
      <c r="E10" s="74">
        <f t="shared" si="0"/>
        <v>190560.9</v>
      </c>
      <c r="F10" s="74">
        <f t="shared" si="0"/>
        <v>190560.9</v>
      </c>
    </row>
    <row r="11" spans="1:6" x14ac:dyDescent="0.3">
      <c r="A11" s="24" t="s">
        <v>51</v>
      </c>
      <c r="B11" s="67">
        <f>B12</f>
        <v>83329</v>
      </c>
      <c r="C11" s="67">
        <f t="shared" ref="C11:F11" si="1">C12</f>
        <v>89060</v>
      </c>
      <c r="D11" s="79">
        <f t="shared" si="1"/>
        <v>89060.9</v>
      </c>
      <c r="E11" s="79">
        <f t="shared" si="1"/>
        <v>89060.9</v>
      </c>
      <c r="F11" s="79">
        <f t="shared" si="1"/>
        <v>89060.9</v>
      </c>
    </row>
    <row r="12" spans="1:6" x14ac:dyDescent="0.3">
      <c r="A12" s="13" t="s">
        <v>72</v>
      </c>
      <c r="B12" s="9">
        <v>83329</v>
      </c>
      <c r="C12" s="9">
        <v>89060</v>
      </c>
      <c r="D12" s="76">
        <v>89060.9</v>
      </c>
      <c r="E12" s="76">
        <v>89060.9</v>
      </c>
      <c r="F12" s="76">
        <v>89060.9</v>
      </c>
    </row>
    <row r="13" spans="1:6" x14ac:dyDescent="0.3">
      <c r="A13" s="42" t="s">
        <v>53</v>
      </c>
      <c r="B13" s="66">
        <f>B14</f>
        <v>5234</v>
      </c>
      <c r="C13" s="66">
        <f t="shared" ref="C13:F13" si="2">C14</f>
        <v>4500</v>
      </c>
      <c r="D13" s="80">
        <f t="shared" si="2"/>
        <v>4500</v>
      </c>
      <c r="E13" s="80">
        <f t="shared" si="2"/>
        <v>4500</v>
      </c>
      <c r="F13" s="80">
        <f t="shared" si="2"/>
        <v>4500</v>
      </c>
    </row>
    <row r="14" spans="1:6" x14ac:dyDescent="0.3">
      <c r="A14" s="13" t="s">
        <v>54</v>
      </c>
      <c r="B14" s="8">
        <v>5234</v>
      </c>
      <c r="C14" s="9">
        <v>4500</v>
      </c>
      <c r="D14" s="76">
        <v>4500</v>
      </c>
      <c r="E14" s="76">
        <v>4500</v>
      </c>
      <c r="F14" s="77">
        <v>4500</v>
      </c>
    </row>
    <row r="15" spans="1:6" ht="26.4" x14ac:dyDescent="0.3">
      <c r="A15" s="11" t="s">
        <v>49</v>
      </c>
      <c r="B15" s="66">
        <f>B16</f>
        <v>86771</v>
      </c>
      <c r="C15" s="66">
        <f t="shared" ref="C15:F15" si="3">C16</f>
        <v>96890</v>
      </c>
      <c r="D15" s="80">
        <f t="shared" si="3"/>
        <v>97000</v>
      </c>
      <c r="E15" s="80">
        <f t="shared" si="3"/>
        <v>97000</v>
      </c>
      <c r="F15" s="80">
        <f t="shared" si="3"/>
        <v>97000</v>
      </c>
    </row>
    <row r="16" spans="1:6" ht="28.5" customHeight="1" x14ac:dyDescent="0.3">
      <c r="A16" s="17" t="s">
        <v>50</v>
      </c>
      <c r="B16" s="8">
        <v>86771</v>
      </c>
      <c r="C16" s="9">
        <v>96890</v>
      </c>
      <c r="D16" s="76">
        <v>97000</v>
      </c>
      <c r="E16" s="76">
        <v>97000</v>
      </c>
      <c r="F16" s="76">
        <v>97000</v>
      </c>
    </row>
    <row r="17" spans="1:6" x14ac:dyDescent="0.3">
      <c r="A17" s="42" t="s">
        <v>110</v>
      </c>
      <c r="B17" s="66">
        <f>B18</f>
        <v>86667</v>
      </c>
      <c r="C17" s="66">
        <f t="shared" ref="C17:F17" si="4">C18</f>
        <v>52216</v>
      </c>
      <c r="D17" s="80">
        <f t="shared" si="4"/>
        <v>50000</v>
      </c>
      <c r="E17" s="80">
        <f t="shared" si="4"/>
        <v>50000</v>
      </c>
      <c r="F17" s="80">
        <f t="shared" si="4"/>
        <v>50000</v>
      </c>
    </row>
    <row r="18" spans="1:6" ht="29.4" customHeight="1" x14ac:dyDescent="0.3">
      <c r="A18" s="17" t="s">
        <v>112</v>
      </c>
      <c r="B18" s="8">
        <v>86667</v>
      </c>
      <c r="C18" s="9">
        <v>52216</v>
      </c>
      <c r="D18" s="76">
        <v>50000</v>
      </c>
      <c r="E18" s="76">
        <v>50000</v>
      </c>
      <c r="F18" s="77">
        <v>50000</v>
      </c>
    </row>
    <row r="19" spans="1:6" x14ac:dyDescent="0.3">
      <c r="A19" s="26" t="s">
        <v>67</v>
      </c>
      <c r="B19" s="72">
        <f>B10+B17</f>
        <v>262001</v>
      </c>
      <c r="C19" s="72">
        <f t="shared" ref="C19:F19" si="5">C10+C17</f>
        <v>242666</v>
      </c>
      <c r="D19" s="78">
        <f t="shared" si="5"/>
        <v>240560.9</v>
      </c>
      <c r="E19" s="78">
        <f t="shared" si="5"/>
        <v>240560.9</v>
      </c>
      <c r="F19" s="78">
        <f t="shared" si="5"/>
        <v>240560.9</v>
      </c>
    </row>
    <row r="22" spans="1:6" ht="15.75" customHeight="1" x14ac:dyDescent="0.3">
      <c r="A22" s="99" t="s">
        <v>46</v>
      </c>
      <c r="B22" s="99"/>
      <c r="C22" s="99"/>
      <c r="D22" s="99"/>
      <c r="E22" s="99"/>
      <c r="F22" s="99"/>
    </row>
    <row r="23" spans="1:6" ht="17.399999999999999" x14ac:dyDescent="0.3">
      <c r="A23" s="23"/>
      <c r="B23" s="23"/>
      <c r="C23" s="23"/>
      <c r="D23" s="23"/>
      <c r="E23" s="5"/>
      <c r="F23" s="5"/>
    </row>
    <row r="24" spans="1:6" ht="26.4" x14ac:dyDescent="0.3">
      <c r="A24" s="19" t="s">
        <v>47</v>
      </c>
      <c r="B24" s="18" t="s">
        <v>29</v>
      </c>
      <c r="C24" s="19" t="s">
        <v>30</v>
      </c>
      <c r="D24" s="19" t="s">
        <v>27</v>
      </c>
      <c r="E24" s="19" t="s">
        <v>22</v>
      </c>
      <c r="F24" s="19" t="s">
        <v>28</v>
      </c>
    </row>
    <row r="25" spans="1:6" x14ac:dyDescent="0.3">
      <c r="A25" s="42" t="s">
        <v>1</v>
      </c>
      <c r="B25" s="68">
        <f>B26+B28+B30+B32</f>
        <v>210351</v>
      </c>
      <c r="C25" s="68">
        <f t="shared" ref="C25:F25" si="6">C26+C28+C30+C32</f>
        <v>242666</v>
      </c>
      <c r="D25" s="74">
        <f t="shared" si="6"/>
        <v>240560.9</v>
      </c>
      <c r="E25" s="74">
        <f t="shared" si="6"/>
        <v>240560.9</v>
      </c>
      <c r="F25" s="74">
        <f t="shared" si="6"/>
        <v>240560.9</v>
      </c>
    </row>
    <row r="26" spans="1:6" ht="15.75" customHeight="1" x14ac:dyDescent="0.3">
      <c r="A26" s="24" t="s">
        <v>51</v>
      </c>
      <c r="B26" s="66">
        <f>B27</f>
        <v>83329</v>
      </c>
      <c r="C26" s="66">
        <f t="shared" ref="C26:F26" si="7">C27</f>
        <v>89060</v>
      </c>
      <c r="D26" s="80">
        <f t="shared" si="7"/>
        <v>89060.9</v>
      </c>
      <c r="E26" s="80">
        <f t="shared" si="7"/>
        <v>89060.9</v>
      </c>
      <c r="F26" s="80">
        <f t="shared" si="7"/>
        <v>89060.9</v>
      </c>
    </row>
    <row r="27" spans="1:6" x14ac:dyDescent="0.3">
      <c r="A27" s="13" t="s">
        <v>72</v>
      </c>
      <c r="B27" s="8">
        <v>83329</v>
      </c>
      <c r="C27" s="9">
        <v>89060</v>
      </c>
      <c r="D27" s="76">
        <v>89060.9</v>
      </c>
      <c r="E27" s="76">
        <v>89060.9</v>
      </c>
      <c r="F27" s="76">
        <v>89060.9</v>
      </c>
    </row>
    <row r="28" spans="1:6" x14ac:dyDescent="0.3">
      <c r="A28" s="24" t="s">
        <v>53</v>
      </c>
      <c r="B28" s="66">
        <f>B29</f>
        <v>5234</v>
      </c>
      <c r="C28" s="66">
        <f t="shared" ref="C28:F28" si="8">C29</f>
        <v>4500</v>
      </c>
      <c r="D28" s="80">
        <f t="shared" si="8"/>
        <v>4500</v>
      </c>
      <c r="E28" s="80">
        <f t="shared" si="8"/>
        <v>4500</v>
      </c>
      <c r="F28" s="80">
        <f t="shared" si="8"/>
        <v>4500</v>
      </c>
    </row>
    <row r="29" spans="1:6" x14ac:dyDescent="0.3">
      <c r="A29" s="13" t="s">
        <v>54</v>
      </c>
      <c r="B29" s="8">
        <v>5234</v>
      </c>
      <c r="C29" s="9">
        <v>4500</v>
      </c>
      <c r="D29" s="76">
        <v>4500</v>
      </c>
      <c r="E29" s="76">
        <v>4500</v>
      </c>
      <c r="F29" s="77">
        <v>4500</v>
      </c>
    </row>
    <row r="30" spans="1:6" ht="26.4" x14ac:dyDescent="0.3">
      <c r="A30" s="11" t="s">
        <v>49</v>
      </c>
      <c r="B30" s="66">
        <f>B31</f>
        <v>35121</v>
      </c>
      <c r="C30" s="66">
        <f t="shared" ref="C30" si="9">C31</f>
        <v>96890</v>
      </c>
      <c r="D30" s="80">
        <f t="shared" ref="D30" si="10">D31</f>
        <v>97000</v>
      </c>
      <c r="E30" s="80">
        <f t="shared" ref="E30" si="11">E31</f>
        <v>97000</v>
      </c>
      <c r="F30" s="80">
        <f t="shared" ref="F30" si="12">F31</f>
        <v>97000</v>
      </c>
    </row>
    <row r="31" spans="1:6" ht="27" customHeight="1" x14ac:dyDescent="0.3">
      <c r="A31" s="17" t="s">
        <v>50</v>
      </c>
      <c r="B31" s="8">
        <v>35121</v>
      </c>
      <c r="C31" s="9">
        <v>96890</v>
      </c>
      <c r="D31" s="76">
        <v>97000</v>
      </c>
      <c r="E31" s="76">
        <v>97000</v>
      </c>
      <c r="F31" s="76">
        <v>97000</v>
      </c>
    </row>
    <row r="32" spans="1:6" x14ac:dyDescent="0.3">
      <c r="A32" s="42" t="s">
        <v>110</v>
      </c>
      <c r="B32" s="66">
        <f>B33</f>
        <v>86667</v>
      </c>
      <c r="C32" s="66">
        <f t="shared" ref="C32:F32" si="13">C33</f>
        <v>52216</v>
      </c>
      <c r="D32" s="80">
        <f t="shared" si="13"/>
        <v>50000</v>
      </c>
      <c r="E32" s="80">
        <f t="shared" si="13"/>
        <v>50000</v>
      </c>
      <c r="F32" s="80">
        <f t="shared" si="13"/>
        <v>50000</v>
      </c>
    </row>
    <row r="33" spans="1:9" ht="30" customHeight="1" x14ac:dyDescent="0.3">
      <c r="A33" s="17" t="s">
        <v>112</v>
      </c>
      <c r="B33" s="8">
        <v>86667</v>
      </c>
      <c r="C33" s="9">
        <v>52216</v>
      </c>
      <c r="D33" s="76">
        <v>50000</v>
      </c>
      <c r="E33" s="76">
        <v>50000</v>
      </c>
      <c r="F33" s="77">
        <v>50000</v>
      </c>
    </row>
    <row r="38" spans="1:9" ht="18" x14ac:dyDescent="0.35">
      <c r="A38" s="96" t="s">
        <v>138</v>
      </c>
      <c r="C38" s="95"/>
      <c r="D38" s="95"/>
      <c r="I38" s="96"/>
    </row>
    <row r="39" spans="1:9" ht="18" x14ac:dyDescent="0.35">
      <c r="A39" s="96" t="s">
        <v>139</v>
      </c>
      <c r="I39" s="96"/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workbookViewId="0">
      <selection activeCell="A18" sqref="A18:XFD19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99" t="s">
        <v>133</v>
      </c>
      <c r="B1" s="99"/>
      <c r="C1" s="99"/>
      <c r="D1" s="99"/>
      <c r="E1" s="99"/>
      <c r="F1" s="9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99" t="s">
        <v>16</v>
      </c>
      <c r="B3" s="99"/>
      <c r="C3" s="99"/>
      <c r="D3" s="99"/>
      <c r="E3" s="100"/>
      <c r="F3" s="10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99" t="s">
        <v>4</v>
      </c>
      <c r="B5" s="101"/>
      <c r="C5" s="101"/>
      <c r="D5" s="101"/>
      <c r="E5" s="101"/>
      <c r="F5" s="101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99" t="s">
        <v>13</v>
      </c>
      <c r="B7" s="120"/>
      <c r="C7" s="120"/>
      <c r="D7" s="120"/>
      <c r="E7" s="120"/>
      <c r="F7" s="120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9" t="s">
        <v>47</v>
      </c>
      <c r="B9" s="18" t="s">
        <v>29</v>
      </c>
      <c r="C9" s="19" t="s">
        <v>30</v>
      </c>
      <c r="D9" s="19" t="s">
        <v>27</v>
      </c>
      <c r="E9" s="19" t="s">
        <v>22</v>
      </c>
      <c r="F9" s="19" t="s">
        <v>28</v>
      </c>
    </row>
    <row r="10" spans="1:6" ht="15.75" customHeight="1" x14ac:dyDescent="0.3">
      <c r="A10" s="11" t="s">
        <v>14</v>
      </c>
      <c r="B10" s="8">
        <f>B11</f>
        <v>3371895</v>
      </c>
      <c r="C10" s="8">
        <f t="shared" ref="C10:F10" si="0">C11</f>
        <v>3700405</v>
      </c>
      <c r="D10" s="75">
        <f t="shared" si="0"/>
        <v>3803356.9</v>
      </c>
      <c r="E10" s="75">
        <f t="shared" si="0"/>
        <v>3803356.9</v>
      </c>
      <c r="F10" s="75">
        <f t="shared" si="0"/>
        <v>3803356.9</v>
      </c>
    </row>
    <row r="11" spans="1:6" ht="15.75" customHeight="1" x14ac:dyDescent="0.3">
      <c r="A11" s="11" t="s">
        <v>134</v>
      </c>
      <c r="B11" s="8">
        <f>B12+B13</f>
        <v>3371895</v>
      </c>
      <c r="C11" s="8">
        <f t="shared" ref="C11:F11" si="1">C12+C13</f>
        <v>3700405</v>
      </c>
      <c r="D11" s="75">
        <f t="shared" si="1"/>
        <v>3803356.9</v>
      </c>
      <c r="E11" s="75">
        <f t="shared" si="1"/>
        <v>3803356.9</v>
      </c>
      <c r="F11" s="75">
        <f t="shared" si="1"/>
        <v>3803356.9</v>
      </c>
    </row>
    <row r="12" spans="1:6" x14ac:dyDescent="0.3">
      <c r="A12" s="17" t="s">
        <v>135</v>
      </c>
      <c r="B12" s="8">
        <v>3161544</v>
      </c>
      <c r="C12" s="9">
        <v>3457739</v>
      </c>
      <c r="D12" s="76">
        <v>3562796</v>
      </c>
      <c r="E12" s="76">
        <v>3562796</v>
      </c>
      <c r="F12" s="76">
        <v>3562796</v>
      </c>
    </row>
    <row r="13" spans="1:6" x14ac:dyDescent="0.3">
      <c r="A13" s="17" t="s">
        <v>136</v>
      </c>
      <c r="B13" s="8">
        <v>210351</v>
      </c>
      <c r="C13" s="9">
        <v>242666</v>
      </c>
      <c r="D13" s="76">
        <v>240560.9</v>
      </c>
      <c r="E13" s="76">
        <v>240560.9</v>
      </c>
      <c r="F13" s="76">
        <v>240560.9</v>
      </c>
    </row>
    <row r="14" spans="1:6" x14ac:dyDescent="0.3">
      <c r="D14" s="81"/>
      <c r="E14" s="81"/>
      <c r="F14" s="81"/>
    </row>
    <row r="18" spans="1:9" ht="18" x14ac:dyDescent="0.35">
      <c r="A18" s="96" t="s">
        <v>138</v>
      </c>
      <c r="C18" s="95"/>
      <c r="D18" s="95"/>
      <c r="I18" s="96"/>
    </row>
    <row r="19" spans="1:9" ht="18" x14ac:dyDescent="0.35">
      <c r="A19" s="96" t="s">
        <v>139</v>
      </c>
      <c r="I19" s="96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8"/>
  <sheetViews>
    <sheetView topLeftCell="A52" workbookViewId="0">
      <selection activeCell="A77" sqref="A77:XFD7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99" t="s">
        <v>119</v>
      </c>
      <c r="B1" s="99"/>
      <c r="C1" s="99"/>
      <c r="D1" s="99"/>
      <c r="E1" s="99"/>
      <c r="F1" s="99"/>
      <c r="G1" s="99"/>
      <c r="H1" s="99"/>
      <c r="I1" s="99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99" t="s">
        <v>15</v>
      </c>
      <c r="B3" s="101"/>
      <c r="C3" s="101"/>
      <c r="D3" s="101"/>
      <c r="E3" s="101"/>
      <c r="F3" s="101"/>
      <c r="G3" s="101"/>
      <c r="H3" s="101"/>
      <c r="I3" s="101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139" t="s">
        <v>17</v>
      </c>
      <c r="B5" s="140"/>
      <c r="C5" s="141"/>
      <c r="D5" s="18" t="s">
        <v>18</v>
      </c>
      <c r="E5" s="18" t="s">
        <v>29</v>
      </c>
      <c r="F5" s="19" t="s">
        <v>30</v>
      </c>
      <c r="G5" s="19" t="s">
        <v>27</v>
      </c>
      <c r="H5" s="19" t="s">
        <v>22</v>
      </c>
      <c r="I5" s="19" t="s">
        <v>28</v>
      </c>
    </row>
    <row r="6" spans="1:9" ht="39.6" x14ac:dyDescent="0.3">
      <c r="A6" s="136" t="s">
        <v>137</v>
      </c>
      <c r="B6" s="137"/>
      <c r="C6" s="138"/>
      <c r="D6" s="28" t="s">
        <v>93</v>
      </c>
      <c r="E6" s="66">
        <f>E7</f>
        <v>205316</v>
      </c>
      <c r="F6" s="66">
        <f t="shared" ref="F6:I6" si="0">F7</f>
        <v>205316</v>
      </c>
      <c r="G6" s="66">
        <f t="shared" si="0"/>
        <v>205316</v>
      </c>
      <c r="H6" s="66">
        <f t="shared" si="0"/>
        <v>205316</v>
      </c>
      <c r="I6" s="66">
        <f t="shared" si="0"/>
        <v>205316</v>
      </c>
    </row>
    <row r="7" spans="1:9" ht="26.4" x14ac:dyDescent="0.3">
      <c r="A7" s="136" t="s">
        <v>75</v>
      </c>
      <c r="B7" s="137"/>
      <c r="C7" s="138"/>
      <c r="D7" s="28" t="s">
        <v>94</v>
      </c>
      <c r="E7" s="66">
        <f>E8</f>
        <v>205316</v>
      </c>
      <c r="F7" s="66">
        <f t="shared" ref="F7:I7" si="1">F8</f>
        <v>205316</v>
      </c>
      <c r="G7" s="66">
        <f t="shared" si="1"/>
        <v>205316</v>
      </c>
      <c r="H7" s="66">
        <f t="shared" si="1"/>
        <v>205316</v>
      </c>
      <c r="I7" s="66">
        <f t="shared" si="1"/>
        <v>205316</v>
      </c>
    </row>
    <row r="8" spans="1:9" x14ac:dyDescent="0.3">
      <c r="A8" s="130" t="s">
        <v>83</v>
      </c>
      <c r="B8" s="131"/>
      <c r="C8" s="132"/>
      <c r="D8" s="38" t="s">
        <v>77</v>
      </c>
      <c r="E8" s="8">
        <f>E9+E12</f>
        <v>205316</v>
      </c>
      <c r="F8" s="8">
        <f t="shared" ref="F8:I8" si="2">F9+F12</f>
        <v>205316</v>
      </c>
      <c r="G8" s="8">
        <f t="shared" si="2"/>
        <v>205316</v>
      </c>
      <c r="H8" s="8">
        <f t="shared" si="2"/>
        <v>205316</v>
      </c>
      <c r="I8" s="8">
        <f t="shared" si="2"/>
        <v>205316</v>
      </c>
    </row>
    <row r="9" spans="1:9" x14ac:dyDescent="0.3">
      <c r="A9" s="133">
        <v>3</v>
      </c>
      <c r="B9" s="134"/>
      <c r="C9" s="135"/>
      <c r="D9" s="27" t="s">
        <v>10</v>
      </c>
      <c r="E9" s="8">
        <f>SUM(E10:E11)</f>
        <v>203986</v>
      </c>
      <c r="F9" s="8">
        <f t="shared" ref="F9:I9" si="3">SUM(F10:F11)</f>
        <v>205316</v>
      </c>
      <c r="G9" s="8">
        <f t="shared" si="3"/>
        <v>205316</v>
      </c>
      <c r="H9" s="8">
        <f t="shared" si="3"/>
        <v>205316</v>
      </c>
      <c r="I9" s="8">
        <f t="shared" si="3"/>
        <v>205316</v>
      </c>
    </row>
    <row r="10" spans="1:9" x14ac:dyDescent="0.3">
      <c r="A10" s="127">
        <v>32</v>
      </c>
      <c r="B10" s="128"/>
      <c r="C10" s="129"/>
      <c r="D10" s="27" t="s">
        <v>19</v>
      </c>
      <c r="E10" s="8">
        <v>203323</v>
      </c>
      <c r="F10" s="9">
        <v>204786</v>
      </c>
      <c r="G10" s="9">
        <v>204786</v>
      </c>
      <c r="H10" s="9">
        <f>G10</f>
        <v>204786</v>
      </c>
      <c r="I10" s="10">
        <f>H10</f>
        <v>204786</v>
      </c>
    </row>
    <row r="11" spans="1:9" x14ac:dyDescent="0.3">
      <c r="A11" s="127">
        <v>34</v>
      </c>
      <c r="B11" s="128"/>
      <c r="C11" s="129"/>
      <c r="D11" s="71" t="s">
        <v>69</v>
      </c>
      <c r="E11" s="8">
        <v>663</v>
      </c>
      <c r="F11" s="9">
        <v>530</v>
      </c>
      <c r="G11" s="9">
        <v>530</v>
      </c>
      <c r="H11" s="9">
        <f>G11</f>
        <v>530</v>
      </c>
      <c r="I11" s="10">
        <f>H11</f>
        <v>530</v>
      </c>
    </row>
    <row r="12" spans="1:9" ht="26.4" x14ac:dyDescent="0.3">
      <c r="A12" s="133">
        <v>4</v>
      </c>
      <c r="B12" s="134"/>
      <c r="C12" s="135"/>
      <c r="D12" s="73" t="s">
        <v>12</v>
      </c>
      <c r="E12" s="8">
        <f>E13</f>
        <v>1330</v>
      </c>
      <c r="F12" s="8">
        <f t="shared" ref="F12:I12" si="4">F13</f>
        <v>0</v>
      </c>
      <c r="G12" s="8">
        <f t="shared" si="4"/>
        <v>0</v>
      </c>
      <c r="H12" s="8">
        <f t="shared" si="4"/>
        <v>0</v>
      </c>
      <c r="I12" s="8">
        <f t="shared" si="4"/>
        <v>0</v>
      </c>
    </row>
    <row r="13" spans="1:9" ht="26.4" x14ac:dyDescent="0.3">
      <c r="A13" s="127">
        <v>42</v>
      </c>
      <c r="B13" s="128"/>
      <c r="C13" s="129"/>
      <c r="D13" s="73" t="s">
        <v>26</v>
      </c>
      <c r="E13" s="8">
        <v>1330</v>
      </c>
      <c r="F13" s="9">
        <v>0</v>
      </c>
      <c r="G13" s="9">
        <v>0</v>
      </c>
      <c r="H13" s="9">
        <f>G13</f>
        <v>0</v>
      </c>
      <c r="I13" s="10">
        <f>H13</f>
        <v>0</v>
      </c>
    </row>
    <row r="14" spans="1:9" ht="52.8" x14ac:dyDescent="0.3">
      <c r="A14" s="136" t="s">
        <v>78</v>
      </c>
      <c r="B14" s="137"/>
      <c r="C14" s="138"/>
      <c r="D14" s="28" t="s">
        <v>79</v>
      </c>
      <c r="E14" s="66">
        <f>E15+E54+E59+E63+E68</f>
        <v>2956228</v>
      </c>
      <c r="F14" s="66">
        <f t="shared" ref="F14:I14" si="5">F15+F54+F59+F63+F68</f>
        <v>3252423</v>
      </c>
      <c r="G14" s="66">
        <f t="shared" si="5"/>
        <v>3357480</v>
      </c>
      <c r="H14" s="66">
        <f t="shared" si="5"/>
        <v>3357480</v>
      </c>
      <c r="I14" s="66">
        <f t="shared" si="5"/>
        <v>3357480</v>
      </c>
    </row>
    <row r="15" spans="1:9" ht="14.25" customHeight="1" x14ac:dyDescent="0.3">
      <c r="A15" s="136" t="s">
        <v>95</v>
      </c>
      <c r="B15" s="137"/>
      <c r="C15" s="138"/>
      <c r="D15" s="28" t="s">
        <v>96</v>
      </c>
      <c r="E15" s="8">
        <f>E16+E21+E29+E33+E41+E45+E51</f>
        <v>2930231</v>
      </c>
      <c r="F15" s="8">
        <f t="shared" ref="F15:I15" si="6">F16+F21+F29+F33+F41+F45+F51</f>
        <v>3170798</v>
      </c>
      <c r="G15" s="8">
        <f t="shared" si="6"/>
        <v>3339830</v>
      </c>
      <c r="H15" s="8">
        <f t="shared" si="6"/>
        <v>3339830</v>
      </c>
      <c r="I15" s="8">
        <f t="shared" si="6"/>
        <v>3339830</v>
      </c>
    </row>
    <row r="16" spans="1:9" ht="15" customHeight="1" x14ac:dyDescent="0.3">
      <c r="A16" s="130" t="s">
        <v>108</v>
      </c>
      <c r="B16" s="131"/>
      <c r="C16" s="132"/>
      <c r="D16" s="70" t="s">
        <v>109</v>
      </c>
      <c r="E16" s="8">
        <f>E17+E19</f>
        <v>3221</v>
      </c>
      <c r="F16" s="8">
        <f t="shared" ref="F16:I16" si="7">F17+F19</f>
        <v>781</v>
      </c>
      <c r="G16" s="8">
        <f t="shared" si="7"/>
        <v>0</v>
      </c>
      <c r="H16" s="8">
        <f t="shared" si="7"/>
        <v>0</v>
      </c>
      <c r="I16" s="8">
        <f t="shared" si="7"/>
        <v>0</v>
      </c>
    </row>
    <row r="17" spans="1:9" x14ac:dyDescent="0.3">
      <c r="A17" s="133">
        <v>3</v>
      </c>
      <c r="B17" s="134"/>
      <c r="C17" s="135"/>
      <c r="D17" s="71" t="s">
        <v>10</v>
      </c>
      <c r="E17" s="8">
        <f>E18</f>
        <v>3143</v>
      </c>
      <c r="F17" s="8">
        <f t="shared" ref="F17:I17" si="8">F18</f>
        <v>781</v>
      </c>
      <c r="G17" s="8">
        <f t="shared" si="8"/>
        <v>0</v>
      </c>
      <c r="H17" s="8">
        <f t="shared" si="8"/>
        <v>0</v>
      </c>
      <c r="I17" s="8">
        <f t="shared" si="8"/>
        <v>0</v>
      </c>
    </row>
    <row r="18" spans="1:9" x14ac:dyDescent="0.3">
      <c r="A18" s="127">
        <v>32</v>
      </c>
      <c r="B18" s="128"/>
      <c r="C18" s="129"/>
      <c r="D18" s="71" t="s">
        <v>19</v>
      </c>
      <c r="E18" s="8">
        <v>3143</v>
      </c>
      <c r="F18" s="9">
        <v>781</v>
      </c>
      <c r="G18" s="9">
        <v>0</v>
      </c>
      <c r="H18" s="9">
        <f>G18</f>
        <v>0</v>
      </c>
      <c r="I18" s="10">
        <f>H18</f>
        <v>0</v>
      </c>
    </row>
    <row r="19" spans="1:9" ht="26.4" x14ac:dyDescent="0.3">
      <c r="A19" s="133">
        <v>4</v>
      </c>
      <c r="B19" s="134"/>
      <c r="C19" s="135"/>
      <c r="D19" s="73" t="s">
        <v>12</v>
      </c>
      <c r="E19" s="8">
        <f>E20</f>
        <v>78</v>
      </c>
      <c r="F19" s="8">
        <f t="shared" ref="F19:I19" si="9">F20</f>
        <v>0</v>
      </c>
      <c r="G19" s="8">
        <f t="shared" si="9"/>
        <v>0</v>
      </c>
      <c r="H19" s="8">
        <f t="shared" si="9"/>
        <v>0</v>
      </c>
      <c r="I19" s="8">
        <f t="shared" si="9"/>
        <v>0</v>
      </c>
    </row>
    <row r="20" spans="1:9" ht="26.4" x14ac:dyDescent="0.3">
      <c r="A20" s="127">
        <v>42</v>
      </c>
      <c r="B20" s="128"/>
      <c r="C20" s="129"/>
      <c r="D20" s="73" t="s">
        <v>26</v>
      </c>
      <c r="E20" s="8">
        <v>78</v>
      </c>
      <c r="F20" s="9">
        <v>0</v>
      </c>
      <c r="G20" s="9">
        <v>0</v>
      </c>
      <c r="H20" s="9">
        <f>G20</f>
        <v>0</v>
      </c>
      <c r="I20" s="10">
        <f>H20</f>
        <v>0</v>
      </c>
    </row>
    <row r="21" spans="1:9" ht="15" customHeight="1" x14ac:dyDescent="0.3">
      <c r="A21" s="130" t="s">
        <v>82</v>
      </c>
      <c r="B21" s="131"/>
      <c r="C21" s="132"/>
      <c r="D21" s="38" t="s">
        <v>84</v>
      </c>
      <c r="E21" s="8">
        <f>E22+E26</f>
        <v>93781</v>
      </c>
      <c r="F21" s="8">
        <f t="shared" ref="F21:I21" si="10">F22+F26</f>
        <v>124120</v>
      </c>
      <c r="G21" s="8">
        <f t="shared" si="10"/>
        <v>79000</v>
      </c>
      <c r="H21" s="8">
        <f t="shared" si="10"/>
        <v>79000</v>
      </c>
      <c r="I21" s="8">
        <f t="shared" si="10"/>
        <v>79000</v>
      </c>
    </row>
    <row r="22" spans="1:9" x14ac:dyDescent="0.3">
      <c r="A22" s="133">
        <v>3</v>
      </c>
      <c r="B22" s="134"/>
      <c r="C22" s="135"/>
      <c r="D22" s="27" t="s">
        <v>10</v>
      </c>
      <c r="E22" s="8">
        <f>SUM(E23:E25)</f>
        <v>92834</v>
      </c>
      <c r="F22" s="8">
        <f t="shared" ref="F22:I22" si="11">SUM(F23:F25)</f>
        <v>123540</v>
      </c>
      <c r="G22" s="8">
        <f t="shared" si="11"/>
        <v>78000</v>
      </c>
      <c r="H22" s="8">
        <f t="shared" si="11"/>
        <v>78000</v>
      </c>
      <c r="I22" s="8">
        <f t="shared" si="11"/>
        <v>78000</v>
      </c>
    </row>
    <row r="23" spans="1:9" x14ac:dyDescent="0.3">
      <c r="A23" s="127">
        <v>31</v>
      </c>
      <c r="B23" s="128"/>
      <c r="C23" s="129"/>
      <c r="D23" s="71" t="s">
        <v>11</v>
      </c>
      <c r="E23" s="8">
        <v>37860</v>
      </c>
      <c r="F23" s="9">
        <v>37370</v>
      </c>
      <c r="G23" s="9">
        <v>37370</v>
      </c>
      <c r="H23" s="9">
        <f>G23</f>
        <v>37370</v>
      </c>
      <c r="I23" s="10">
        <f>H23</f>
        <v>37370</v>
      </c>
    </row>
    <row r="24" spans="1:9" x14ac:dyDescent="0.3">
      <c r="A24" s="127">
        <v>32</v>
      </c>
      <c r="B24" s="128"/>
      <c r="C24" s="129"/>
      <c r="D24" s="71" t="s">
        <v>19</v>
      </c>
      <c r="E24" s="8">
        <v>54766</v>
      </c>
      <c r="F24" s="9">
        <v>85970</v>
      </c>
      <c r="G24" s="9">
        <v>40100</v>
      </c>
      <c r="H24" s="9">
        <f t="shared" ref="H24:I25" si="12">G24</f>
        <v>40100</v>
      </c>
      <c r="I24" s="10">
        <f t="shared" si="12"/>
        <v>40100</v>
      </c>
    </row>
    <row r="25" spans="1:9" x14ac:dyDescent="0.3">
      <c r="A25" s="127">
        <v>34</v>
      </c>
      <c r="B25" s="128"/>
      <c r="C25" s="129"/>
      <c r="D25" s="71" t="s">
        <v>69</v>
      </c>
      <c r="E25" s="8">
        <v>208</v>
      </c>
      <c r="F25" s="9">
        <v>200</v>
      </c>
      <c r="G25" s="9">
        <v>530</v>
      </c>
      <c r="H25" s="9">
        <f t="shared" si="12"/>
        <v>530</v>
      </c>
      <c r="I25" s="10">
        <f t="shared" si="12"/>
        <v>530</v>
      </c>
    </row>
    <row r="26" spans="1:9" ht="26.4" x14ac:dyDescent="0.3">
      <c r="A26" s="133">
        <v>4</v>
      </c>
      <c r="B26" s="134"/>
      <c r="C26" s="135"/>
      <c r="D26" s="71" t="s">
        <v>12</v>
      </c>
      <c r="E26" s="8">
        <f>SUM(E27:E28)</f>
        <v>947</v>
      </c>
      <c r="F26" s="8">
        <f t="shared" ref="F26:I26" si="13">SUM(F27:F28)</f>
        <v>580</v>
      </c>
      <c r="G26" s="8">
        <f t="shared" si="13"/>
        <v>1000</v>
      </c>
      <c r="H26" s="8">
        <f t="shared" si="13"/>
        <v>1000</v>
      </c>
      <c r="I26" s="8">
        <f t="shared" si="13"/>
        <v>1000</v>
      </c>
    </row>
    <row r="27" spans="1:9" ht="26.4" x14ac:dyDescent="0.3">
      <c r="A27" s="127">
        <v>41</v>
      </c>
      <c r="B27" s="128"/>
      <c r="C27" s="129"/>
      <c r="D27" s="73" t="s">
        <v>111</v>
      </c>
      <c r="E27" s="8">
        <v>947</v>
      </c>
      <c r="F27" s="9">
        <v>0</v>
      </c>
      <c r="G27" s="9">
        <v>0</v>
      </c>
      <c r="H27" s="9">
        <f>G27</f>
        <v>0</v>
      </c>
      <c r="I27" s="10">
        <f>H27</f>
        <v>0</v>
      </c>
    </row>
    <row r="28" spans="1:9" ht="26.4" x14ac:dyDescent="0.3">
      <c r="A28" s="127">
        <v>42</v>
      </c>
      <c r="B28" s="128"/>
      <c r="C28" s="129"/>
      <c r="D28" s="71" t="s">
        <v>26</v>
      </c>
      <c r="E28" s="8">
        <v>0</v>
      </c>
      <c r="F28" s="9">
        <v>580</v>
      </c>
      <c r="G28" s="9">
        <v>1000</v>
      </c>
      <c r="H28" s="9">
        <f>G28</f>
        <v>1000</v>
      </c>
      <c r="I28" s="10">
        <f>H28</f>
        <v>1000</v>
      </c>
    </row>
    <row r="29" spans="1:9" ht="15" customHeight="1" x14ac:dyDescent="0.3">
      <c r="A29" s="130" t="s">
        <v>97</v>
      </c>
      <c r="B29" s="131"/>
      <c r="C29" s="132"/>
      <c r="D29" s="38" t="s">
        <v>86</v>
      </c>
      <c r="E29" s="8">
        <f>E30</f>
        <v>4738</v>
      </c>
      <c r="F29" s="8">
        <f t="shared" ref="F29:I29" si="14">F30</f>
        <v>22256</v>
      </c>
      <c r="G29" s="8">
        <f t="shared" si="14"/>
        <v>3980</v>
      </c>
      <c r="H29" s="8">
        <f t="shared" si="14"/>
        <v>3980</v>
      </c>
      <c r="I29" s="8">
        <f t="shared" si="14"/>
        <v>3980</v>
      </c>
    </row>
    <row r="30" spans="1:9" x14ac:dyDescent="0.3">
      <c r="A30" s="133">
        <v>3</v>
      </c>
      <c r="B30" s="134"/>
      <c r="C30" s="135"/>
      <c r="D30" s="71" t="s">
        <v>10</v>
      </c>
      <c r="E30" s="8">
        <f>SUM(E31:E32)</f>
        <v>4738</v>
      </c>
      <c r="F30" s="8">
        <f t="shared" ref="F30:I30" si="15">SUM(F31:F32)</f>
        <v>22256</v>
      </c>
      <c r="G30" s="8">
        <f t="shared" si="15"/>
        <v>3980</v>
      </c>
      <c r="H30" s="8">
        <f t="shared" si="15"/>
        <v>3980</v>
      </c>
      <c r="I30" s="8">
        <f t="shared" si="15"/>
        <v>3980</v>
      </c>
    </row>
    <row r="31" spans="1:9" x14ac:dyDescent="0.3">
      <c r="A31" s="127">
        <v>31</v>
      </c>
      <c r="B31" s="128"/>
      <c r="C31" s="129"/>
      <c r="D31" s="71" t="s">
        <v>11</v>
      </c>
      <c r="E31" s="8">
        <v>0</v>
      </c>
      <c r="F31" s="9">
        <v>17176</v>
      </c>
      <c r="G31" s="9">
        <v>0</v>
      </c>
      <c r="H31" s="9">
        <f>G31</f>
        <v>0</v>
      </c>
      <c r="I31" s="10">
        <f>H31</f>
        <v>0</v>
      </c>
    </row>
    <row r="32" spans="1:9" x14ac:dyDescent="0.3">
      <c r="A32" s="127">
        <v>32</v>
      </c>
      <c r="B32" s="128"/>
      <c r="C32" s="129"/>
      <c r="D32" s="71" t="s">
        <v>19</v>
      </c>
      <c r="E32" s="8">
        <v>4738</v>
      </c>
      <c r="F32" s="9">
        <v>5080</v>
      </c>
      <c r="G32" s="9">
        <v>3980</v>
      </c>
      <c r="H32" s="9">
        <f>G32</f>
        <v>3980</v>
      </c>
      <c r="I32" s="10">
        <f>H32</f>
        <v>3980</v>
      </c>
    </row>
    <row r="33" spans="1:9" ht="15" customHeight="1" x14ac:dyDescent="0.3">
      <c r="A33" s="130" t="s">
        <v>98</v>
      </c>
      <c r="B33" s="131"/>
      <c r="C33" s="132"/>
      <c r="D33" s="70" t="s">
        <v>99</v>
      </c>
      <c r="E33" s="8">
        <f>E34+E39</f>
        <v>2506626</v>
      </c>
      <c r="F33" s="8">
        <f t="shared" ref="F33:I33" si="16">F34+F39</f>
        <v>2730762</v>
      </c>
      <c r="G33" s="8">
        <f t="shared" si="16"/>
        <v>3117800</v>
      </c>
      <c r="H33" s="8">
        <f t="shared" si="16"/>
        <v>3117800</v>
      </c>
      <c r="I33" s="8">
        <f t="shared" si="16"/>
        <v>3117800</v>
      </c>
    </row>
    <row r="34" spans="1:9" x14ac:dyDescent="0.3">
      <c r="A34" s="133">
        <v>3</v>
      </c>
      <c r="B34" s="134"/>
      <c r="C34" s="135"/>
      <c r="D34" s="71" t="s">
        <v>10</v>
      </c>
      <c r="E34" s="8">
        <f>SUM(E35:E38)</f>
        <v>2499751</v>
      </c>
      <c r="F34" s="8">
        <f t="shared" ref="F34:I34" si="17">SUM(F35:F38)</f>
        <v>2663671</v>
      </c>
      <c r="G34" s="8">
        <f t="shared" si="17"/>
        <v>3117800</v>
      </c>
      <c r="H34" s="8">
        <f t="shared" si="17"/>
        <v>3117800</v>
      </c>
      <c r="I34" s="8">
        <f t="shared" si="17"/>
        <v>3117800</v>
      </c>
    </row>
    <row r="35" spans="1:9" x14ac:dyDescent="0.3">
      <c r="A35" s="127">
        <v>31</v>
      </c>
      <c r="B35" s="128"/>
      <c r="C35" s="129"/>
      <c r="D35" s="71" t="s">
        <v>11</v>
      </c>
      <c r="E35" s="8">
        <v>2427394</v>
      </c>
      <c r="F35" s="9">
        <v>2637760</v>
      </c>
      <c r="G35" s="9">
        <v>3097500</v>
      </c>
      <c r="H35" s="9">
        <f t="shared" ref="H35:H36" si="18">G35</f>
        <v>3097500</v>
      </c>
      <c r="I35" s="10">
        <f t="shared" ref="I35:I38" si="19">H35</f>
        <v>3097500</v>
      </c>
    </row>
    <row r="36" spans="1:9" x14ac:dyDescent="0.3">
      <c r="A36" s="127">
        <v>32</v>
      </c>
      <c r="B36" s="128"/>
      <c r="C36" s="129"/>
      <c r="D36" s="71" t="s">
        <v>19</v>
      </c>
      <c r="E36" s="8">
        <v>48200</v>
      </c>
      <c r="F36" s="9">
        <v>23950</v>
      </c>
      <c r="G36" s="9">
        <v>20300</v>
      </c>
      <c r="H36" s="9">
        <f t="shared" si="18"/>
        <v>20300</v>
      </c>
      <c r="I36" s="10">
        <f t="shared" si="19"/>
        <v>20300</v>
      </c>
    </row>
    <row r="37" spans="1:9" x14ac:dyDescent="0.3">
      <c r="A37" s="127">
        <v>34</v>
      </c>
      <c r="B37" s="128"/>
      <c r="C37" s="129"/>
      <c r="D37" s="73" t="s">
        <v>69</v>
      </c>
      <c r="E37" s="8">
        <v>24157</v>
      </c>
      <c r="F37" s="9">
        <v>925</v>
      </c>
      <c r="G37" s="9">
        <v>0</v>
      </c>
      <c r="H37" s="9">
        <f>G37</f>
        <v>0</v>
      </c>
      <c r="I37" s="10">
        <f t="shared" si="19"/>
        <v>0</v>
      </c>
    </row>
    <row r="38" spans="1:9" x14ac:dyDescent="0.3">
      <c r="A38" s="127">
        <v>38</v>
      </c>
      <c r="B38" s="128"/>
      <c r="C38" s="129"/>
      <c r="D38" s="73" t="s">
        <v>118</v>
      </c>
      <c r="E38" s="8">
        <v>0</v>
      </c>
      <c r="F38" s="9">
        <v>1036</v>
      </c>
      <c r="G38" s="9">
        <v>0</v>
      </c>
      <c r="H38" s="9">
        <f>G38</f>
        <v>0</v>
      </c>
      <c r="I38" s="10">
        <f t="shared" si="19"/>
        <v>0</v>
      </c>
    </row>
    <row r="39" spans="1:9" ht="26.4" x14ac:dyDescent="0.3">
      <c r="A39" s="133">
        <v>4</v>
      </c>
      <c r="B39" s="134"/>
      <c r="C39" s="135"/>
      <c r="D39" s="73" t="s">
        <v>12</v>
      </c>
      <c r="E39" s="8">
        <f>SUM(E40:E40)</f>
        <v>6875</v>
      </c>
      <c r="F39" s="8">
        <f>SUM(F40:F40)</f>
        <v>67091</v>
      </c>
      <c r="G39" s="8">
        <f>SUM(G40:G40)</f>
        <v>0</v>
      </c>
      <c r="H39" s="8">
        <f>SUM(H40:H40)</f>
        <v>0</v>
      </c>
      <c r="I39" s="8">
        <f>SUM(I40:I40)</f>
        <v>0</v>
      </c>
    </row>
    <row r="40" spans="1:9" ht="26.4" x14ac:dyDescent="0.3">
      <c r="A40" s="127">
        <v>42</v>
      </c>
      <c r="B40" s="128"/>
      <c r="C40" s="129"/>
      <c r="D40" s="73" t="s">
        <v>26</v>
      </c>
      <c r="E40" s="8">
        <v>6875</v>
      </c>
      <c r="F40" s="9">
        <v>67091</v>
      </c>
      <c r="G40" s="9">
        <v>0</v>
      </c>
      <c r="H40" s="9">
        <f>G40</f>
        <v>0</v>
      </c>
      <c r="I40" s="10">
        <f>H40</f>
        <v>0</v>
      </c>
    </row>
    <row r="41" spans="1:9" ht="15" customHeight="1" x14ac:dyDescent="0.3">
      <c r="A41" s="130" t="s">
        <v>100</v>
      </c>
      <c r="B41" s="131"/>
      <c r="C41" s="132"/>
      <c r="D41" s="70" t="s">
        <v>101</v>
      </c>
      <c r="E41" s="8">
        <f>E42</f>
        <v>4542</v>
      </c>
      <c r="F41" s="8">
        <f t="shared" ref="F41:I41" si="20">F42</f>
        <v>13010</v>
      </c>
      <c r="G41" s="8">
        <f t="shared" si="20"/>
        <v>37540</v>
      </c>
      <c r="H41" s="8">
        <f t="shared" si="20"/>
        <v>37540</v>
      </c>
      <c r="I41" s="8">
        <f t="shared" si="20"/>
        <v>37540</v>
      </c>
    </row>
    <row r="42" spans="1:9" x14ac:dyDescent="0.3">
      <c r="A42" s="133">
        <v>3</v>
      </c>
      <c r="B42" s="134"/>
      <c r="C42" s="135"/>
      <c r="D42" s="71" t="s">
        <v>10</v>
      </c>
      <c r="E42" s="8">
        <f>SUM(E43:E44)</f>
        <v>4542</v>
      </c>
      <c r="F42" s="8">
        <f t="shared" ref="F42:I42" si="21">SUM(F43:F44)</f>
        <v>13010</v>
      </c>
      <c r="G42" s="8">
        <f t="shared" si="21"/>
        <v>37540</v>
      </c>
      <c r="H42" s="8">
        <f t="shared" si="21"/>
        <v>37540</v>
      </c>
      <c r="I42" s="8">
        <f t="shared" si="21"/>
        <v>37540</v>
      </c>
    </row>
    <row r="43" spans="1:9" x14ac:dyDescent="0.3">
      <c r="A43" s="127">
        <v>31</v>
      </c>
      <c r="B43" s="128"/>
      <c r="C43" s="129"/>
      <c r="D43" s="71" t="s">
        <v>11</v>
      </c>
      <c r="E43" s="8">
        <v>3358</v>
      </c>
      <c r="F43" s="9">
        <v>11680</v>
      </c>
      <c r="G43" s="9">
        <v>34240</v>
      </c>
      <c r="H43" s="9">
        <f>G43</f>
        <v>34240</v>
      </c>
      <c r="I43" s="10">
        <f>H43</f>
        <v>34240</v>
      </c>
    </row>
    <row r="44" spans="1:9" x14ac:dyDescent="0.3">
      <c r="A44" s="127">
        <v>32</v>
      </c>
      <c r="B44" s="128"/>
      <c r="C44" s="129"/>
      <c r="D44" s="71" t="s">
        <v>19</v>
      </c>
      <c r="E44" s="8">
        <v>1184</v>
      </c>
      <c r="F44" s="9">
        <v>1330</v>
      </c>
      <c r="G44" s="9">
        <v>3300</v>
      </c>
      <c r="H44" s="9">
        <f>G44</f>
        <v>3300</v>
      </c>
      <c r="I44" s="10">
        <f>H44</f>
        <v>3300</v>
      </c>
    </row>
    <row r="45" spans="1:9" ht="15" customHeight="1" x14ac:dyDescent="0.3">
      <c r="A45" s="130" t="s">
        <v>102</v>
      </c>
      <c r="B45" s="131"/>
      <c r="C45" s="132"/>
      <c r="D45" s="70" t="s">
        <v>103</v>
      </c>
      <c r="E45" s="8">
        <f>E46+E49</f>
        <v>316967</v>
      </c>
      <c r="F45" s="8">
        <f t="shared" ref="F45:I45" si="22">F46+F49</f>
        <v>279609</v>
      </c>
      <c r="G45" s="8">
        <f t="shared" si="22"/>
        <v>101410</v>
      </c>
      <c r="H45" s="8">
        <f t="shared" si="22"/>
        <v>101410</v>
      </c>
      <c r="I45" s="8">
        <f t="shared" si="22"/>
        <v>101410</v>
      </c>
    </row>
    <row r="46" spans="1:9" x14ac:dyDescent="0.3">
      <c r="A46" s="133">
        <v>3</v>
      </c>
      <c r="B46" s="134"/>
      <c r="C46" s="135"/>
      <c r="D46" s="71" t="s">
        <v>10</v>
      </c>
      <c r="E46" s="8">
        <f>SUM(E47:E48)</f>
        <v>316967</v>
      </c>
      <c r="F46" s="8">
        <f t="shared" ref="F46:I46" si="23">SUM(F47:F48)</f>
        <v>267910</v>
      </c>
      <c r="G46" s="8">
        <f t="shared" si="23"/>
        <v>89710</v>
      </c>
      <c r="H46" s="8">
        <f t="shared" si="23"/>
        <v>89710</v>
      </c>
      <c r="I46" s="8">
        <f t="shared" si="23"/>
        <v>89710</v>
      </c>
    </row>
    <row r="47" spans="1:9" x14ac:dyDescent="0.3">
      <c r="A47" s="127">
        <v>31</v>
      </c>
      <c r="B47" s="128"/>
      <c r="C47" s="129"/>
      <c r="D47" s="71" t="s">
        <v>11</v>
      </c>
      <c r="E47" s="8">
        <v>77931</v>
      </c>
      <c r="F47" s="9">
        <v>86790</v>
      </c>
      <c r="G47" s="9">
        <v>5410</v>
      </c>
      <c r="H47" s="9">
        <f>G47</f>
        <v>5410</v>
      </c>
      <c r="I47" s="10">
        <f>H47</f>
        <v>5410</v>
      </c>
    </row>
    <row r="48" spans="1:9" x14ac:dyDescent="0.3">
      <c r="A48" s="127">
        <v>32</v>
      </c>
      <c r="B48" s="128"/>
      <c r="C48" s="129"/>
      <c r="D48" s="71" t="s">
        <v>19</v>
      </c>
      <c r="E48" s="8">
        <v>239036</v>
      </c>
      <c r="F48" s="9">
        <v>181120</v>
      </c>
      <c r="G48" s="9">
        <v>84300</v>
      </c>
      <c r="H48" s="9">
        <f>G48</f>
        <v>84300</v>
      </c>
      <c r="I48" s="10">
        <f>H48</f>
        <v>84300</v>
      </c>
    </row>
    <row r="49" spans="1:9" ht="26.4" x14ac:dyDescent="0.3">
      <c r="A49" s="133">
        <v>4</v>
      </c>
      <c r="B49" s="134"/>
      <c r="C49" s="135"/>
      <c r="D49" s="71" t="s">
        <v>12</v>
      </c>
      <c r="E49" s="8">
        <f>E50</f>
        <v>0</v>
      </c>
      <c r="F49" s="8">
        <f t="shared" ref="F49:I49" si="24">F50</f>
        <v>11699</v>
      </c>
      <c r="G49" s="8">
        <f t="shared" si="24"/>
        <v>11700</v>
      </c>
      <c r="H49" s="8">
        <f t="shared" si="24"/>
        <v>11700</v>
      </c>
      <c r="I49" s="8">
        <f t="shared" si="24"/>
        <v>11700</v>
      </c>
    </row>
    <row r="50" spans="1:9" ht="26.4" x14ac:dyDescent="0.3">
      <c r="A50" s="127">
        <v>42</v>
      </c>
      <c r="B50" s="128"/>
      <c r="C50" s="129"/>
      <c r="D50" s="71" t="s">
        <v>26</v>
      </c>
      <c r="E50" s="8">
        <v>0</v>
      </c>
      <c r="F50" s="9">
        <v>11699</v>
      </c>
      <c r="G50" s="9">
        <v>11700</v>
      </c>
      <c r="H50" s="9">
        <f>G50</f>
        <v>11700</v>
      </c>
      <c r="I50" s="10">
        <f>H50</f>
        <v>11700</v>
      </c>
    </row>
    <row r="51" spans="1:9" ht="29.25" customHeight="1" x14ac:dyDescent="0.3">
      <c r="A51" s="130" t="s">
        <v>104</v>
      </c>
      <c r="B51" s="131"/>
      <c r="C51" s="132"/>
      <c r="D51" s="70" t="s">
        <v>105</v>
      </c>
      <c r="E51" s="8">
        <f>E52</f>
        <v>356</v>
      </c>
      <c r="F51" s="8">
        <f t="shared" ref="F51:I51" si="25">F52</f>
        <v>260</v>
      </c>
      <c r="G51" s="8">
        <f t="shared" si="25"/>
        <v>100</v>
      </c>
      <c r="H51" s="8">
        <f t="shared" si="25"/>
        <v>100</v>
      </c>
      <c r="I51" s="8">
        <f t="shared" si="25"/>
        <v>100</v>
      </c>
    </row>
    <row r="52" spans="1:9" x14ac:dyDescent="0.3">
      <c r="A52" s="133">
        <v>3</v>
      </c>
      <c r="B52" s="134"/>
      <c r="C52" s="135"/>
      <c r="D52" s="71" t="s">
        <v>10</v>
      </c>
      <c r="E52" s="8">
        <f>E53</f>
        <v>356</v>
      </c>
      <c r="F52" s="8">
        <f t="shared" ref="F52:I52" si="26">F53</f>
        <v>260</v>
      </c>
      <c r="G52" s="8">
        <f t="shared" si="26"/>
        <v>100</v>
      </c>
      <c r="H52" s="8">
        <f t="shared" si="26"/>
        <v>100</v>
      </c>
      <c r="I52" s="8">
        <f t="shared" si="26"/>
        <v>100</v>
      </c>
    </row>
    <row r="53" spans="1:9" x14ac:dyDescent="0.3">
      <c r="A53" s="127">
        <v>32</v>
      </c>
      <c r="B53" s="128"/>
      <c r="C53" s="129"/>
      <c r="D53" s="71" t="s">
        <v>19</v>
      </c>
      <c r="E53" s="8">
        <v>356</v>
      </c>
      <c r="F53" s="9">
        <v>260</v>
      </c>
      <c r="G53" s="9">
        <v>100</v>
      </c>
      <c r="H53" s="9">
        <f>G53</f>
        <v>100</v>
      </c>
      <c r="I53" s="10">
        <f>H53</f>
        <v>100</v>
      </c>
    </row>
    <row r="54" spans="1:9" ht="14.25" customHeight="1" x14ac:dyDescent="0.3">
      <c r="A54" s="136" t="s">
        <v>120</v>
      </c>
      <c r="B54" s="137"/>
      <c r="C54" s="138"/>
      <c r="D54" s="85" t="s">
        <v>121</v>
      </c>
      <c r="E54" s="8">
        <f>E55+E76+E86+E90+E98+E102+E108</f>
        <v>20632</v>
      </c>
      <c r="F54" s="8">
        <f>F55+F76+F86+F90+F98+F102+F108</f>
        <v>20900</v>
      </c>
      <c r="G54" s="8">
        <f>G55+G76+G86+G90+G98+G102+G108</f>
        <v>16120</v>
      </c>
      <c r="H54" s="8">
        <f>H55+H76+H86+H90+H98+H102+H108</f>
        <v>16120</v>
      </c>
      <c r="I54" s="8">
        <f>I55+I76+I86+I90+I98+I102+I108</f>
        <v>16120</v>
      </c>
    </row>
    <row r="55" spans="1:9" ht="15" customHeight="1" x14ac:dyDescent="0.3">
      <c r="A55" s="130" t="s">
        <v>122</v>
      </c>
      <c r="B55" s="131"/>
      <c r="C55" s="132"/>
      <c r="D55" s="84" t="s">
        <v>123</v>
      </c>
      <c r="E55" s="8">
        <f>E56+E73</f>
        <v>20632</v>
      </c>
      <c r="F55" s="8">
        <f>F56+F73</f>
        <v>20900</v>
      </c>
      <c r="G55" s="8">
        <f>G56+G73</f>
        <v>16120</v>
      </c>
      <c r="H55" s="8">
        <f>H56+H73</f>
        <v>16120</v>
      </c>
      <c r="I55" s="8">
        <f>I56+I73</f>
        <v>16120</v>
      </c>
    </row>
    <row r="56" spans="1:9" x14ac:dyDescent="0.3">
      <c r="A56" s="133">
        <v>3</v>
      </c>
      <c r="B56" s="134"/>
      <c r="C56" s="135"/>
      <c r="D56" s="83" t="s">
        <v>10</v>
      </c>
      <c r="E56" s="8">
        <f>SUM(E57:E58)</f>
        <v>20632</v>
      </c>
      <c r="F56" s="8">
        <f t="shared" ref="F56:I56" si="27">SUM(F57:F58)</f>
        <v>20900</v>
      </c>
      <c r="G56" s="8">
        <f t="shared" si="27"/>
        <v>16120</v>
      </c>
      <c r="H56" s="8">
        <f t="shared" si="27"/>
        <v>16120</v>
      </c>
      <c r="I56" s="8">
        <f t="shared" si="27"/>
        <v>16120</v>
      </c>
    </row>
    <row r="57" spans="1:9" x14ac:dyDescent="0.3">
      <c r="A57" s="127">
        <v>31</v>
      </c>
      <c r="B57" s="128"/>
      <c r="C57" s="129"/>
      <c r="D57" s="83" t="s">
        <v>11</v>
      </c>
      <c r="E57" s="8">
        <v>18260</v>
      </c>
      <c r="F57" s="9">
        <v>18640</v>
      </c>
      <c r="G57" s="9">
        <v>14680</v>
      </c>
      <c r="H57" s="9">
        <f>G57</f>
        <v>14680</v>
      </c>
      <c r="I57" s="10">
        <f>H57</f>
        <v>14680</v>
      </c>
    </row>
    <row r="58" spans="1:9" x14ac:dyDescent="0.3">
      <c r="A58" s="127">
        <v>32</v>
      </c>
      <c r="B58" s="128"/>
      <c r="C58" s="129"/>
      <c r="D58" s="83" t="s">
        <v>19</v>
      </c>
      <c r="E58" s="8">
        <v>2372</v>
      </c>
      <c r="F58" s="9">
        <v>2260</v>
      </c>
      <c r="G58" s="9">
        <v>1440</v>
      </c>
      <c r="H58" s="9">
        <f>G58</f>
        <v>1440</v>
      </c>
      <c r="I58" s="10">
        <f>H58</f>
        <v>1440</v>
      </c>
    </row>
    <row r="59" spans="1:9" ht="14.25" customHeight="1" x14ac:dyDescent="0.3">
      <c r="A59" s="136" t="s">
        <v>124</v>
      </c>
      <c r="B59" s="137"/>
      <c r="C59" s="138"/>
      <c r="D59" s="85" t="s">
        <v>125</v>
      </c>
      <c r="E59" s="8">
        <f>E60+E82+E90+E94+E102+E106+E112</f>
        <v>3082</v>
      </c>
      <c r="F59" s="8">
        <f>F60+F82+F90+F94+F102+F106+F112</f>
        <v>4650</v>
      </c>
      <c r="G59" s="8">
        <f>G60+G82+G90+G94+G102+G106+G112</f>
        <v>0</v>
      </c>
      <c r="H59" s="8">
        <f>H60+H82+H90+H94+H102+H106+H112</f>
        <v>0</v>
      </c>
      <c r="I59" s="8">
        <f>I60+I82+I90+I94+I102+I106+I112</f>
        <v>0</v>
      </c>
    </row>
    <row r="60" spans="1:9" ht="15" customHeight="1" x14ac:dyDescent="0.3">
      <c r="A60" s="130" t="s">
        <v>126</v>
      </c>
      <c r="B60" s="131"/>
      <c r="C60" s="132"/>
      <c r="D60" s="84" t="s">
        <v>127</v>
      </c>
      <c r="E60" s="8">
        <f>E61+E80</f>
        <v>3082</v>
      </c>
      <c r="F60" s="8">
        <f>F61+F80</f>
        <v>4650</v>
      </c>
      <c r="G60" s="8">
        <f>G61+G80</f>
        <v>0</v>
      </c>
      <c r="H60" s="8">
        <f>H61+H80</f>
        <v>0</v>
      </c>
      <c r="I60" s="8">
        <f>I61+I80</f>
        <v>0</v>
      </c>
    </row>
    <row r="61" spans="1:9" x14ac:dyDescent="0.3">
      <c r="A61" s="133">
        <v>3</v>
      </c>
      <c r="B61" s="134"/>
      <c r="C61" s="135"/>
      <c r="D61" s="83" t="s">
        <v>10</v>
      </c>
      <c r="E61" s="8">
        <f>E62</f>
        <v>3082</v>
      </c>
      <c r="F61" s="8">
        <f t="shared" ref="F61:I61" si="28">F62</f>
        <v>4650</v>
      </c>
      <c r="G61" s="8">
        <f t="shared" si="28"/>
        <v>0</v>
      </c>
      <c r="H61" s="8">
        <f t="shared" si="28"/>
        <v>0</v>
      </c>
      <c r="I61" s="8">
        <f t="shared" si="28"/>
        <v>0</v>
      </c>
    </row>
    <row r="62" spans="1:9" x14ac:dyDescent="0.3">
      <c r="A62" s="127">
        <v>32</v>
      </c>
      <c r="B62" s="128"/>
      <c r="C62" s="129"/>
      <c r="D62" s="83" t="s">
        <v>19</v>
      </c>
      <c r="E62" s="8">
        <v>3082</v>
      </c>
      <c r="F62" s="9">
        <v>4650</v>
      </c>
      <c r="G62" s="9">
        <v>0</v>
      </c>
      <c r="H62" s="9">
        <f>G62</f>
        <v>0</v>
      </c>
      <c r="I62" s="10">
        <f>H62</f>
        <v>0</v>
      </c>
    </row>
    <row r="63" spans="1:9" ht="43.2" customHeight="1" x14ac:dyDescent="0.3">
      <c r="A63" s="136" t="s">
        <v>128</v>
      </c>
      <c r="B63" s="137"/>
      <c r="C63" s="138"/>
      <c r="D63" s="85" t="s">
        <v>129</v>
      </c>
      <c r="E63" s="8">
        <f>E64</f>
        <v>2283</v>
      </c>
      <c r="F63" s="8">
        <f t="shared" ref="F63:I63" si="29">F64</f>
        <v>55040</v>
      </c>
      <c r="G63" s="8">
        <f t="shared" si="29"/>
        <v>1530</v>
      </c>
      <c r="H63" s="8">
        <f t="shared" si="29"/>
        <v>1530</v>
      </c>
      <c r="I63" s="8">
        <f t="shared" si="29"/>
        <v>1530</v>
      </c>
    </row>
    <row r="64" spans="1:9" ht="15" customHeight="1" x14ac:dyDescent="0.3">
      <c r="A64" s="130" t="s">
        <v>122</v>
      </c>
      <c r="B64" s="131"/>
      <c r="C64" s="132"/>
      <c r="D64" s="84" t="s">
        <v>123</v>
      </c>
      <c r="E64" s="8">
        <f>E65+E85</f>
        <v>2283</v>
      </c>
      <c r="F64" s="8">
        <f>F65+F85</f>
        <v>55040</v>
      </c>
      <c r="G64" s="8">
        <f>G65+G85</f>
        <v>1530</v>
      </c>
      <c r="H64" s="8">
        <f>H65+H85</f>
        <v>1530</v>
      </c>
      <c r="I64" s="8">
        <f>I65+I85</f>
        <v>1530</v>
      </c>
    </row>
    <row r="65" spans="1:9" x14ac:dyDescent="0.3">
      <c r="A65" s="133">
        <v>3</v>
      </c>
      <c r="B65" s="134"/>
      <c r="C65" s="135"/>
      <c r="D65" s="83" t="s">
        <v>10</v>
      </c>
      <c r="E65" s="8">
        <f>SUM(E66:E67)</f>
        <v>2283</v>
      </c>
      <c r="F65" s="8">
        <f t="shared" ref="F65" si="30">SUM(F66:F67)</f>
        <v>55040</v>
      </c>
      <c r="G65" s="8">
        <f t="shared" ref="G65" si="31">SUM(G66:G67)</f>
        <v>1530</v>
      </c>
      <c r="H65" s="8">
        <f t="shared" ref="H65" si="32">SUM(H66:H67)</f>
        <v>1530</v>
      </c>
      <c r="I65" s="8">
        <f t="shared" ref="I65" si="33">SUM(I66:I67)</f>
        <v>1530</v>
      </c>
    </row>
    <row r="66" spans="1:9" x14ac:dyDescent="0.3">
      <c r="A66" s="127">
        <v>31</v>
      </c>
      <c r="B66" s="128"/>
      <c r="C66" s="129"/>
      <c r="D66" s="83" t="s">
        <v>11</v>
      </c>
      <c r="E66" s="8">
        <v>0</v>
      </c>
      <c r="F66" s="9">
        <v>350</v>
      </c>
      <c r="G66" s="9">
        <v>0</v>
      </c>
      <c r="H66" s="9">
        <f>G66</f>
        <v>0</v>
      </c>
      <c r="I66" s="10">
        <f>H66</f>
        <v>0</v>
      </c>
    </row>
    <row r="67" spans="1:9" x14ac:dyDescent="0.3">
      <c r="A67" s="127">
        <v>32</v>
      </c>
      <c r="B67" s="128"/>
      <c r="C67" s="129"/>
      <c r="D67" s="83" t="s">
        <v>19</v>
      </c>
      <c r="E67" s="8">
        <v>2283</v>
      </c>
      <c r="F67" s="9">
        <v>54690</v>
      </c>
      <c r="G67" s="9">
        <v>1530</v>
      </c>
      <c r="H67" s="9">
        <f>G67</f>
        <v>1530</v>
      </c>
      <c r="I67" s="10">
        <f>H67</f>
        <v>1530</v>
      </c>
    </row>
    <row r="68" spans="1:9" ht="28.95" customHeight="1" x14ac:dyDescent="0.3">
      <c r="A68" s="136" t="s">
        <v>130</v>
      </c>
      <c r="B68" s="137"/>
      <c r="C68" s="138"/>
      <c r="D68" s="85" t="s">
        <v>131</v>
      </c>
      <c r="E68" s="8">
        <f>E69</f>
        <v>0</v>
      </c>
      <c r="F68" s="8">
        <f t="shared" ref="F68:I68" si="34">F69</f>
        <v>1035</v>
      </c>
      <c r="G68" s="8">
        <f t="shared" si="34"/>
        <v>0</v>
      </c>
      <c r="H68" s="8">
        <f t="shared" si="34"/>
        <v>0</v>
      </c>
      <c r="I68" s="8">
        <f t="shared" si="34"/>
        <v>0</v>
      </c>
    </row>
    <row r="69" spans="1:9" ht="15" customHeight="1" x14ac:dyDescent="0.3">
      <c r="A69" s="130" t="s">
        <v>122</v>
      </c>
      <c r="B69" s="131"/>
      <c r="C69" s="132"/>
      <c r="D69" s="84" t="s">
        <v>123</v>
      </c>
      <c r="E69" s="8">
        <f>E70</f>
        <v>0</v>
      </c>
      <c r="F69" s="8">
        <f t="shared" ref="F69:I69" si="35">F70</f>
        <v>1035</v>
      </c>
      <c r="G69" s="8">
        <f t="shared" si="35"/>
        <v>0</v>
      </c>
      <c r="H69" s="8">
        <f t="shared" si="35"/>
        <v>0</v>
      </c>
      <c r="I69" s="8">
        <f t="shared" si="35"/>
        <v>0</v>
      </c>
    </row>
    <row r="70" spans="1:9" x14ac:dyDescent="0.3">
      <c r="A70" s="133">
        <v>3</v>
      </c>
      <c r="B70" s="134"/>
      <c r="C70" s="135"/>
      <c r="D70" s="83" t="s">
        <v>10</v>
      </c>
      <c r="E70" s="8">
        <f>SUM(E71:E72)</f>
        <v>0</v>
      </c>
      <c r="F70" s="8">
        <f t="shared" ref="F70:I70" si="36">SUM(F71:F72)</f>
        <v>1035</v>
      </c>
      <c r="G70" s="8">
        <f t="shared" si="36"/>
        <v>0</v>
      </c>
      <c r="H70" s="8">
        <f t="shared" si="36"/>
        <v>0</v>
      </c>
      <c r="I70" s="8">
        <f t="shared" si="36"/>
        <v>0</v>
      </c>
    </row>
    <row r="71" spans="1:9" x14ac:dyDescent="0.3">
      <c r="A71" s="127">
        <v>31</v>
      </c>
      <c r="B71" s="128"/>
      <c r="C71" s="129"/>
      <c r="D71" s="83" t="s">
        <v>11</v>
      </c>
      <c r="E71" s="8">
        <v>0</v>
      </c>
      <c r="F71" s="9">
        <v>370</v>
      </c>
      <c r="G71" s="9">
        <v>0</v>
      </c>
      <c r="H71" s="9">
        <f>G71</f>
        <v>0</v>
      </c>
      <c r="I71" s="10">
        <f>H71</f>
        <v>0</v>
      </c>
    </row>
    <row r="72" spans="1:9" x14ac:dyDescent="0.3">
      <c r="A72" s="127">
        <v>32</v>
      </c>
      <c r="B72" s="128"/>
      <c r="C72" s="129"/>
      <c r="D72" s="83" t="s">
        <v>19</v>
      </c>
      <c r="E72" s="8">
        <v>0</v>
      </c>
      <c r="F72" s="9">
        <v>665</v>
      </c>
      <c r="G72" s="9">
        <v>0</v>
      </c>
      <c r="H72" s="9">
        <f>G72</f>
        <v>0</v>
      </c>
      <c r="I72" s="10">
        <f>H72</f>
        <v>0</v>
      </c>
    </row>
    <row r="74" spans="1:9" x14ac:dyDescent="0.3">
      <c r="A74" s="124" t="s">
        <v>70</v>
      </c>
      <c r="B74" s="125"/>
      <c r="C74" s="125"/>
      <c r="D74" s="126"/>
      <c r="E74" s="69">
        <f>E6+E14</f>
        <v>3161544</v>
      </c>
      <c r="F74" s="69">
        <f t="shared" ref="F74:I74" si="37">F6+F14</f>
        <v>3457739</v>
      </c>
      <c r="G74" s="69">
        <f t="shared" si="37"/>
        <v>3562796</v>
      </c>
      <c r="H74" s="69">
        <f t="shared" si="37"/>
        <v>3562796</v>
      </c>
      <c r="I74" s="69">
        <f t="shared" si="37"/>
        <v>3562796</v>
      </c>
    </row>
    <row r="77" spans="1:9" ht="18" x14ac:dyDescent="0.35">
      <c r="A77" s="96" t="s">
        <v>138</v>
      </c>
      <c r="C77" s="95"/>
      <c r="D77" s="95"/>
      <c r="I77" s="96"/>
    </row>
    <row r="78" spans="1:9" ht="18" x14ac:dyDescent="0.35">
      <c r="A78" s="96" t="s">
        <v>139</v>
      </c>
      <c r="I78" s="96"/>
    </row>
  </sheetData>
  <mergeCells count="71">
    <mergeCell ref="A51:C51"/>
    <mergeCell ref="A52:C52"/>
    <mergeCell ref="A53:C53"/>
    <mergeCell ref="A16:C16"/>
    <mergeCell ref="A17:C17"/>
    <mergeCell ref="A18:C18"/>
    <mergeCell ref="A46:C46"/>
    <mergeCell ref="A47:C47"/>
    <mergeCell ref="A48:C48"/>
    <mergeCell ref="A49:C49"/>
    <mergeCell ref="A50:C50"/>
    <mergeCell ref="A42:C42"/>
    <mergeCell ref="A41:C41"/>
    <mergeCell ref="A43:C43"/>
    <mergeCell ref="A44:C44"/>
    <mergeCell ref="A45:C45"/>
    <mergeCell ref="A34:C34"/>
    <mergeCell ref="A35:C35"/>
    <mergeCell ref="A36:C36"/>
    <mergeCell ref="A6:C6"/>
    <mergeCell ref="A7:C7"/>
    <mergeCell ref="A10:C10"/>
    <mergeCell ref="A11:C11"/>
    <mergeCell ref="A23:C23"/>
    <mergeCell ref="A24:C24"/>
    <mergeCell ref="A25:C25"/>
    <mergeCell ref="A14:C14"/>
    <mergeCell ref="A15:C15"/>
    <mergeCell ref="A21:C21"/>
    <mergeCell ref="A22:C22"/>
    <mergeCell ref="A1:I1"/>
    <mergeCell ref="A3:I3"/>
    <mergeCell ref="A5:C5"/>
    <mergeCell ref="A8:C8"/>
    <mergeCell ref="A9:C9"/>
    <mergeCell ref="A37:C37"/>
    <mergeCell ref="A38:C38"/>
    <mergeCell ref="A39:C39"/>
    <mergeCell ref="A40:C40"/>
    <mergeCell ref="A12:C12"/>
    <mergeCell ref="A13:C13"/>
    <mergeCell ref="A19:C19"/>
    <mergeCell ref="A20:C20"/>
    <mergeCell ref="A27:C27"/>
    <mergeCell ref="A32:C32"/>
    <mergeCell ref="A29:C29"/>
    <mergeCell ref="A26:C26"/>
    <mergeCell ref="A28:C28"/>
    <mergeCell ref="A30:C30"/>
    <mergeCell ref="A31:C31"/>
    <mergeCell ref="A33:C33"/>
    <mergeCell ref="A54:C54"/>
    <mergeCell ref="A55:C55"/>
    <mergeCell ref="A56:C56"/>
    <mergeCell ref="A58:C58"/>
    <mergeCell ref="A59:C59"/>
    <mergeCell ref="A74:D74"/>
    <mergeCell ref="A72:C72"/>
    <mergeCell ref="A57:C57"/>
    <mergeCell ref="A64:C64"/>
    <mergeCell ref="A65:C65"/>
    <mergeCell ref="A66:C66"/>
    <mergeCell ref="A67:C67"/>
    <mergeCell ref="A71:C71"/>
    <mergeCell ref="A68:C68"/>
    <mergeCell ref="A69:C69"/>
    <mergeCell ref="A70:C70"/>
    <mergeCell ref="A60:C60"/>
    <mergeCell ref="A61:C61"/>
    <mergeCell ref="A62:C62"/>
    <mergeCell ref="A63:C63"/>
  </mergeCells>
  <pageMargins left="0.25" right="0.25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8"/>
  <sheetViews>
    <sheetView tabSelected="1" workbookViewId="0">
      <selection activeCell="E29" sqref="E2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99" t="s">
        <v>64</v>
      </c>
      <c r="B1" s="99"/>
      <c r="C1" s="99"/>
      <c r="D1" s="99"/>
      <c r="E1" s="99"/>
      <c r="F1" s="99"/>
      <c r="G1" s="99"/>
      <c r="H1" s="99"/>
      <c r="I1" s="99"/>
    </row>
    <row r="2" spans="1:9" ht="17.399999999999999" x14ac:dyDescent="0.3">
      <c r="A2" s="23"/>
      <c r="B2" s="23"/>
      <c r="C2" s="23"/>
      <c r="D2" s="23"/>
      <c r="E2" s="23"/>
      <c r="F2" s="23"/>
      <c r="G2" s="23"/>
      <c r="H2" s="5"/>
      <c r="I2" s="5"/>
    </row>
    <row r="3" spans="1:9" ht="18" customHeight="1" x14ac:dyDescent="0.3">
      <c r="A3" s="99" t="s">
        <v>15</v>
      </c>
      <c r="B3" s="101"/>
      <c r="C3" s="101"/>
      <c r="D3" s="101"/>
      <c r="E3" s="101"/>
      <c r="F3" s="101"/>
      <c r="G3" s="101"/>
      <c r="H3" s="101"/>
      <c r="I3" s="101"/>
    </row>
    <row r="4" spans="1:9" ht="17.399999999999999" x14ac:dyDescent="0.3">
      <c r="A4" s="23"/>
      <c r="B4" s="23"/>
      <c r="C4" s="23"/>
      <c r="D4" s="23"/>
      <c r="E4" s="23"/>
      <c r="F4" s="23"/>
      <c r="G4" s="23"/>
      <c r="H4" s="5"/>
      <c r="I4" s="5"/>
    </row>
    <row r="5" spans="1:9" ht="26.4" x14ac:dyDescent="0.3">
      <c r="A5" s="139" t="s">
        <v>17</v>
      </c>
      <c r="B5" s="140"/>
      <c r="C5" s="141"/>
      <c r="D5" s="18" t="s">
        <v>18</v>
      </c>
      <c r="E5" s="18" t="s">
        <v>29</v>
      </c>
      <c r="F5" s="19" t="s">
        <v>30</v>
      </c>
      <c r="G5" s="19" t="s">
        <v>27</v>
      </c>
      <c r="H5" s="19" t="s">
        <v>22</v>
      </c>
      <c r="I5" s="19" t="s">
        <v>28</v>
      </c>
    </row>
    <row r="6" spans="1:9" ht="26.4" x14ac:dyDescent="0.3">
      <c r="A6" s="136" t="s">
        <v>73</v>
      </c>
      <c r="B6" s="137"/>
      <c r="C6" s="138"/>
      <c r="D6" s="63" t="s">
        <v>74</v>
      </c>
      <c r="E6" s="66">
        <f>E7</f>
        <v>83329</v>
      </c>
      <c r="F6" s="66">
        <f t="shared" ref="F6:I6" si="0">F7</f>
        <v>89060</v>
      </c>
      <c r="G6" s="80">
        <f t="shared" si="0"/>
        <v>89060.9</v>
      </c>
      <c r="H6" s="80">
        <f t="shared" si="0"/>
        <v>89060.9</v>
      </c>
      <c r="I6" s="80">
        <f t="shared" si="0"/>
        <v>89060.9</v>
      </c>
    </row>
    <row r="7" spans="1:9" ht="26.4" x14ac:dyDescent="0.3">
      <c r="A7" s="136" t="s">
        <v>75</v>
      </c>
      <c r="B7" s="137"/>
      <c r="C7" s="138"/>
      <c r="D7" s="63" t="s">
        <v>76</v>
      </c>
      <c r="E7" s="8">
        <f>E8</f>
        <v>83329</v>
      </c>
      <c r="F7" s="8">
        <f t="shared" ref="F7:I7" si="1">F8</f>
        <v>89060</v>
      </c>
      <c r="G7" s="75">
        <f t="shared" si="1"/>
        <v>89060.9</v>
      </c>
      <c r="H7" s="75">
        <f t="shared" si="1"/>
        <v>89060.9</v>
      </c>
      <c r="I7" s="75">
        <f t="shared" si="1"/>
        <v>89060.9</v>
      </c>
    </row>
    <row r="8" spans="1:9" x14ac:dyDescent="0.3">
      <c r="A8" s="130" t="s">
        <v>83</v>
      </c>
      <c r="B8" s="131"/>
      <c r="C8" s="132"/>
      <c r="D8" s="64" t="s">
        <v>77</v>
      </c>
      <c r="E8" s="8">
        <f>E9</f>
        <v>83329</v>
      </c>
      <c r="F8" s="8">
        <f t="shared" ref="F8:I9" si="2">F9</f>
        <v>89060</v>
      </c>
      <c r="G8" s="75">
        <f t="shared" si="2"/>
        <v>89060.9</v>
      </c>
      <c r="H8" s="75">
        <f t="shared" si="2"/>
        <v>89060.9</v>
      </c>
      <c r="I8" s="75">
        <f t="shared" si="2"/>
        <v>89060.9</v>
      </c>
    </row>
    <row r="9" spans="1:9" x14ac:dyDescent="0.3">
      <c r="A9" s="133">
        <v>3</v>
      </c>
      <c r="B9" s="134"/>
      <c r="C9" s="135"/>
      <c r="D9" s="65" t="s">
        <v>10</v>
      </c>
      <c r="E9" s="8">
        <f>E10</f>
        <v>83329</v>
      </c>
      <c r="F9" s="8">
        <f t="shared" si="2"/>
        <v>89060</v>
      </c>
      <c r="G9" s="75">
        <f>G10</f>
        <v>89060.9</v>
      </c>
      <c r="H9" s="75">
        <f t="shared" si="2"/>
        <v>89060.9</v>
      </c>
      <c r="I9" s="75">
        <f t="shared" si="2"/>
        <v>89060.9</v>
      </c>
    </row>
    <row r="10" spans="1:9" x14ac:dyDescent="0.3">
      <c r="A10" s="127">
        <v>32</v>
      </c>
      <c r="B10" s="128"/>
      <c r="C10" s="129"/>
      <c r="D10" s="65" t="s">
        <v>19</v>
      </c>
      <c r="E10" s="8">
        <v>83329</v>
      </c>
      <c r="F10" s="9">
        <v>89060</v>
      </c>
      <c r="G10" s="76">
        <v>89060.9</v>
      </c>
      <c r="H10" s="76">
        <v>89060.9</v>
      </c>
      <c r="I10" s="77">
        <v>89060.9</v>
      </c>
    </row>
    <row r="11" spans="1:9" ht="52.8" x14ac:dyDescent="0.3">
      <c r="A11" s="136" t="s">
        <v>78</v>
      </c>
      <c r="B11" s="137"/>
      <c r="C11" s="138"/>
      <c r="D11" s="63" t="s">
        <v>79</v>
      </c>
      <c r="E11" s="66">
        <f>E12</f>
        <v>127022</v>
      </c>
      <c r="F11" s="66">
        <f t="shared" ref="F11:I11" si="3">F12</f>
        <v>153606</v>
      </c>
      <c r="G11" s="80">
        <f t="shared" si="3"/>
        <v>151500</v>
      </c>
      <c r="H11" s="80">
        <f t="shared" si="3"/>
        <v>151500</v>
      </c>
      <c r="I11" s="80">
        <f t="shared" si="3"/>
        <v>151500</v>
      </c>
    </row>
    <row r="12" spans="1:9" ht="14.25" customHeight="1" x14ac:dyDescent="0.3">
      <c r="A12" s="136" t="s">
        <v>80</v>
      </c>
      <c r="B12" s="137"/>
      <c r="C12" s="138"/>
      <c r="D12" s="63" t="s">
        <v>81</v>
      </c>
      <c r="E12" s="8">
        <f>E13+E16</f>
        <v>127022</v>
      </c>
      <c r="F12" s="8">
        <f t="shared" ref="F12:I12" si="4">F13+F16</f>
        <v>153606</v>
      </c>
      <c r="G12" s="75">
        <f t="shared" si="4"/>
        <v>151500</v>
      </c>
      <c r="H12" s="75">
        <f t="shared" si="4"/>
        <v>151500</v>
      </c>
      <c r="I12" s="75">
        <f t="shared" si="4"/>
        <v>151500</v>
      </c>
    </row>
    <row r="13" spans="1:9" ht="15" customHeight="1" x14ac:dyDescent="0.3">
      <c r="A13" s="130" t="s">
        <v>82</v>
      </c>
      <c r="B13" s="131"/>
      <c r="C13" s="132"/>
      <c r="D13" s="64" t="s">
        <v>84</v>
      </c>
      <c r="E13" s="8">
        <f>E14</f>
        <v>5234</v>
      </c>
      <c r="F13" s="8">
        <f t="shared" ref="F13:I13" si="5">F14</f>
        <v>4500</v>
      </c>
      <c r="G13" s="75">
        <f t="shared" si="5"/>
        <v>4500</v>
      </c>
      <c r="H13" s="75">
        <f t="shared" si="5"/>
        <v>4500</v>
      </c>
      <c r="I13" s="75">
        <f t="shared" si="5"/>
        <v>4500</v>
      </c>
    </row>
    <row r="14" spans="1:9" x14ac:dyDescent="0.3">
      <c r="A14" s="133">
        <v>3</v>
      </c>
      <c r="B14" s="134"/>
      <c r="C14" s="135"/>
      <c r="D14" s="65" t="s">
        <v>10</v>
      </c>
      <c r="E14" s="8">
        <f>E15</f>
        <v>5234</v>
      </c>
      <c r="F14" s="8">
        <f t="shared" ref="F14:I14" si="6">F15</f>
        <v>4500</v>
      </c>
      <c r="G14" s="75">
        <f t="shared" si="6"/>
        <v>4500</v>
      </c>
      <c r="H14" s="75">
        <f t="shared" si="6"/>
        <v>4500</v>
      </c>
      <c r="I14" s="75">
        <f t="shared" si="6"/>
        <v>4500</v>
      </c>
    </row>
    <row r="15" spans="1:9" x14ac:dyDescent="0.3">
      <c r="A15" s="127">
        <v>32</v>
      </c>
      <c r="B15" s="128"/>
      <c r="C15" s="129"/>
      <c r="D15" s="65" t="s">
        <v>19</v>
      </c>
      <c r="E15" s="8">
        <v>5234</v>
      </c>
      <c r="F15" s="9">
        <v>4500</v>
      </c>
      <c r="G15" s="76">
        <v>4500</v>
      </c>
      <c r="H15" s="76">
        <v>4500</v>
      </c>
      <c r="I15" s="77">
        <v>4500</v>
      </c>
    </row>
    <row r="16" spans="1:9" ht="15" customHeight="1" x14ac:dyDescent="0.3">
      <c r="A16" s="130" t="s">
        <v>85</v>
      </c>
      <c r="B16" s="131"/>
      <c r="C16" s="132"/>
      <c r="D16" s="64" t="s">
        <v>86</v>
      </c>
      <c r="E16" s="8">
        <f>E17+E20</f>
        <v>121788</v>
      </c>
      <c r="F16" s="8">
        <f t="shared" ref="F16:I16" si="7">F17+F20</f>
        <v>149106</v>
      </c>
      <c r="G16" s="75">
        <f t="shared" si="7"/>
        <v>147000</v>
      </c>
      <c r="H16" s="75">
        <f t="shared" si="7"/>
        <v>147000</v>
      </c>
      <c r="I16" s="75">
        <f t="shared" si="7"/>
        <v>147000</v>
      </c>
    </row>
    <row r="17" spans="1:9" x14ac:dyDescent="0.3">
      <c r="A17" s="133">
        <v>3</v>
      </c>
      <c r="B17" s="134"/>
      <c r="C17" s="135"/>
      <c r="D17" s="65" t="s">
        <v>10</v>
      </c>
      <c r="E17" s="8">
        <f>E18+E19</f>
        <v>80172</v>
      </c>
      <c r="F17" s="8">
        <f t="shared" ref="F17:I17" si="8">F18+F19</f>
        <v>145096</v>
      </c>
      <c r="G17" s="75">
        <f t="shared" si="8"/>
        <v>142990</v>
      </c>
      <c r="H17" s="75">
        <f t="shared" si="8"/>
        <v>142990</v>
      </c>
      <c r="I17" s="75">
        <f t="shared" si="8"/>
        <v>142990</v>
      </c>
    </row>
    <row r="18" spans="1:9" x14ac:dyDescent="0.3">
      <c r="A18" s="127">
        <v>32</v>
      </c>
      <c r="B18" s="128"/>
      <c r="C18" s="129"/>
      <c r="D18" s="65" t="s">
        <v>19</v>
      </c>
      <c r="E18" s="8">
        <v>79050</v>
      </c>
      <c r="F18" s="9">
        <v>143396</v>
      </c>
      <c r="G18" s="76">
        <v>141290</v>
      </c>
      <c r="H18" s="76">
        <v>141290</v>
      </c>
      <c r="I18" s="77">
        <v>141290</v>
      </c>
    </row>
    <row r="19" spans="1:9" x14ac:dyDescent="0.3">
      <c r="A19" s="127">
        <v>34</v>
      </c>
      <c r="B19" s="128"/>
      <c r="C19" s="129"/>
      <c r="D19" s="65" t="s">
        <v>69</v>
      </c>
      <c r="E19" s="8">
        <v>1122</v>
      </c>
      <c r="F19" s="9">
        <v>1700</v>
      </c>
      <c r="G19" s="76">
        <v>1700</v>
      </c>
      <c r="H19" s="76">
        <v>1700</v>
      </c>
      <c r="I19" s="77">
        <v>1700</v>
      </c>
    </row>
    <row r="20" spans="1:9" ht="26.4" x14ac:dyDescent="0.3">
      <c r="A20" s="133">
        <v>4</v>
      </c>
      <c r="B20" s="134"/>
      <c r="C20" s="135"/>
      <c r="D20" s="65" t="s">
        <v>12</v>
      </c>
      <c r="E20" s="8">
        <f>E21</f>
        <v>41616</v>
      </c>
      <c r="F20" s="8">
        <f t="shared" ref="F20:I20" si="9">F21</f>
        <v>4010</v>
      </c>
      <c r="G20" s="75">
        <f t="shared" si="9"/>
        <v>4010</v>
      </c>
      <c r="H20" s="75">
        <f t="shared" si="9"/>
        <v>4010</v>
      </c>
      <c r="I20" s="75">
        <f t="shared" si="9"/>
        <v>4010</v>
      </c>
    </row>
    <row r="21" spans="1:9" ht="26.4" x14ac:dyDescent="0.3">
      <c r="A21" s="127">
        <v>42</v>
      </c>
      <c r="B21" s="128"/>
      <c r="C21" s="129"/>
      <c r="D21" s="65" t="s">
        <v>26</v>
      </c>
      <c r="E21" s="8">
        <v>41616</v>
      </c>
      <c r="F21" s="9">
        <v>4010</v>
      </c>
      <c r="G21" s="76">
        <v>4010</v>
      </c>
      <c r="H21" s="76">
        <v>4010</v>
      </c>
      <c r="I21" s="77">
        <v>4010</v>
      </c>
    </row>
    <row r="22" spans="1:9" x14ac:dyDescent="0.3">
      <c r="G22" s="81"/>
      <c r="H22" s="81"/>
      <c r="I22" s="81"/>
    </row>
    <row r="23" spans="1:9" x14ac:dyDescent="0.3">
      <c r="A23" s="124" t="s">
        <v>70</v>
      </c>
      <c r="B23" s="125"/>
      <c r="C23" s="125"/>
      <c r="D23" s="126"/>
      <c r="E23" s="69">
        <f>E6+E11</f>
        <v>210351</v>
      </c>
      <c r="F23" s="69">
        <f>F6+F11</f>
        <v>242666</v>
      </c>
      <c r="G23" s="82">
        <f>G6+G11</f>
        <v>240560.9</v>
      </c>
      <c r="H23" s="82">
        <f>H6+H11</f>
        <v>240560.9</v>
      </c>
      <c r="I23" s="82">
        <f>I6+I11</f>
        <v>240560.9</v>
      </c>
    </row>
    <row r="24" spans="1:9" x14ac:dyDescent="0.3">
      <c r="G24" s="81"/>
      <c r="H24" s="81"/>
      <c r="I24" s="81"/>
    </row>
    <row r="25" spans="1:9" x14ac:dyDescent="0.3">
      <c r="G25" s="81"/>
      <c r="H25" s="81"/>
      <c r="I25" s="81"/>
    </row>
    <row r="26" spans="1:9" ht="18" x14ac:dyDescent="0.35">
      <c r="A26" s="96" t="s">
        <v>138</v>
      </c>
      <c r="C26" s="95"/>
      <c r="D26" s="95"/>
      <c r="I26" s="96"/>
    </row>
    <row r="27" spans="1:9" ht="18" x14ac:dyDescent="0.35">
      <c r="A27" s="96" t="s">
        <v>139</v>
      </c>
      <c r="I27" s="96"/>
    </row>
    <row r="28" spans="1:9" x14ac:dyDescent="0.3">
      <c r="G28" s="81"/>
      <c r="H28" s="81"/>
      <c r="I28" s="81"/>
    </row>
  </sheetData>
  <mergeCells count="20">
    <mergeCell ref="A23:D23"/>
    <mergeCell ref="A14:C14"/>
    <mergeCell ref="A15:C15"/>
    <mergeCell ref="A16:C16"/>
    <mergeCell ref="A20:C20"/>
    <mergeCell ref="A21:C21"/>
    <mergeCell ref="A17:C17"/>
    <mergeCell ref="A19:C19"/>
    <mergeCell ref="A18:C18"/>
    <mergeCell ref="A13:C13"/>
    <mergeCell ref="A1:I1"/>
    <mergeCell ref="A3:I3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rashoda-škola</vt:lpstr>
      <vt:lpstr> Račun prihoda i rashoda-dom</vt:lpstr>
      <vt:lpstr>Prih. i rash. po izvorima-škola</vt:lpstr>
      <vt:lpstr>Prih. i rash. po izvorima-dom</vt:lpstr>
      <vt:lpstr>Rashodi prema funkcijskoj kl</vt:lpstr>
      <vt:lpstr>POSEBNI DIO-ŠKOLA</vt:lpstr>
      <vt:lpstr>POSEBNI DIO-DOM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SŠ Bedekovčina</cp:lastModifiedBy>
  <cp:lastPrinted>2023-11-06T09:13:47Z</cp:lastPrinted>
  <dcterms:created xsi:type="dcterms:W3CDTF">2022-08-12T12:51:27Z</dcterms:created>
  <dcterms:modified xsi:type="dcterms:W3CDTF">2024-01-04T08:48:09Z</dcterms:modified>
</cp:coreProperties>
</file>