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I\FINANCIJSKI PLANOVI\2024\I. rebalans za 2024\Tablice za ŠO\"/>
    </mc:Choice>
  </mc:AlternateContent>
  <bookViews>
    <workbookView xWindow="0" yWindow="0" windowWidth="28800" windowHeight="12300"/>
  </bookViews>
  <sheets>
    <sheet name="SAŽETAK" sheetId="10" r:id="rId1"/>
    <sheet name="Račun prihoda i rashoda-škola" sheetId="11" r:id="rId2"/>
    <sheet name=" Račun prihoda i rashoda-dom" sheetId="3" r:id="rId3"/>
    <sheet name="Prih. i rash. po izvorima-škola" sheetId="12" r:id="rId4"/>
    <sheet name="Prih. i rash. po izvorima-dom" sheetId="8" r:id="rId5"/>
    <sheet name="Rashodi prema funkcijskoj kl" sheetId="5" r:id="rId6"/>
    <sheet name="POSEBNI DIO-ŠKOLA" sheetId="7" r:id="rId7"/>
    <sheet name="POSEBNI DIO-DOM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2" l="1"/>
  <c r="C26" i="12"/>
  <c r="D26" i="12"/>
  <c r="C27" i="12"/>
  <c r="C28" i="12"/>
  <c r="C29" i="12"/>
  <c r="C30" i="12"/>
  <c r="C22" i="8"/>
  <c r="C10" i="8"/>
  <c r="G80" i="7" l="1"/>
  <c r="F80" i="7"/>
  <c r="G14" i="7"/>
  <c r="F14" i="7"/>
  <c r="G15" i="7"/>
  <c r="F15" i="7"/>
  <c r="G48" i="7"/>
  <c r="G36" i="7"/>
  <c r="G35" i="7"/>
  <c r="F12" i="2"/>
  <c r="G12" i="2"/>
  <c r="F14" i="2"/>
  <c r="F13" i="2"/>
  <c r="G10" i="10" l="1"/>
  <c r="E28" i="11"/>
  <c r="E29" i="11"/>
  <c r="E30" i="11"/>
  <c r="E31" i="11"/>
  <c r="E32" i="11"/>
  <c r="F28" i="11"/>
  <c r="F30" i="11"/>
  <c r="E34" i="11"/>
  <c r="F31" i="11"/>
  <c r="F16" i="11"/>
  <c r="F15" i="11"/>
  <c r="F20" i="11"/>
  <c r="E20" i="11" s="1"/>
  <c r="E18" i="11"/>
  <c r="E14" i="11"/>
  <c r="E13" i="11"/>
  <c r="F24" i="3"/>
  <c r="H12" i="10" s="1"/>
  <c r="G12" i="10" s="1"/>
  <c r="E29" i="3"/>
  <c r="E27" i="3"/>
  <c r="E25" i="3"/>
  <c r="F26" i="3"/>
  <c r="E16" i="3"/>
  <c r="E14" i="3"/>
  <c r="E13" i="3"/>
  <c r="E12" i="3"/>
  <c r="C43" i="12"/>
  <c r="C54" i="12"/>
  <c r="C40" i="12"/>
  <c r="C41" i="12"/>
  <c r="C49" i="12"/>
  <c r="C50" i="12"/>
  <c r="C51" i="12"/>
  <c r="C55" i="12"/>
  <c r="D38" i="12"/>
  <c r="C48" i="12"/>
  <c r="D54" i="12"/>
  <c r="C58" i="12"/>
  <c r="C57" i="12"/>
  <c r="C56" i="12"/>
  <c r="C47" i="12"/>
  <c r="C45" i="12"/>
  <c r="D23" i="12"/>
  <c r="C23" i="12" s="1"/>
  <c r="C25" i="12"/>
  <c r="C31" i="12"/>
  <c r="C21" i="12"/>
  <c r="C22" i="12"/>
  <c r="C19" i="12"/>
  <c r="C17" i="12"/>
  <c r="C15" i="12"/>
  <c r="C12" i="12"/>
  <c r="C13" i="12"/>
  <c r="D12" i="12"/>
  <c r="C28" i="8"/>
  <c r="D28" i="8"/>
  <c r="C36" i="8"/>
  <c r="D35" i="8"/>
  <c r="C35" i="8"/>
  <c r="B35" i="8"/>
  <c r="D37" i="8"/>
  <c r="C37" i="8"/>
  <c r="C38" i="8"/>
  <c r="C39" i="8"/>
  <c r="C34" i="8"/>
  <c r="C32" i="8"/>
  <c r="C30" i="8"/>
  <c r="C18" i="8"/>
  <c r="C17" i="8" s="1"/>
  <c r="D17" i="8"/>
  <c r="B17" i="8"/>
  <c r="C19" i="8"/>
  <c r="D19" i="8"/>
  <c r="C20" i="8"/>
  <c r="C21" i="8"/>
  <c r="C16" i="8"/>
  <c r="C14" i="8"/>
  <c r="C12" i="8"/>
  <c r="C12" i="5"/>
  <c r="C13" i="5"/>
  <c r="F77" i="7"/>
  <c r="F78" i="7"/>
  <c r="F72" i="7"/>
  <c r="F73" i="7"/>
  <c r="F68" i="7"/>
  <c r="F63" i="7"/>
  <c r="F58" i="7"/>
  <c r="F59" i="7"/>
  <c r="F54" i="7"/>
  <c r="F46" i="7"/>
  <c r="F47" i="7"/>
  <c r="F48" i="7"/>
  <c r="F49" i="7"/>
  <c r="F51" i="7"/>
  <c r="G46" i="7"/>
  <c r="F43" i="7"/>
  <c r="F44" i="7"/>
  <c r="F35" i="7"/>
  <c r="F36" i="7"/>
  <c r="F38" i="7"/>
  <c r="F31" i="7"/>
  <c r="F32" i="7"/>
  <c r="F23" i="7"/>
  <c r="F24" i="7"/>
  <c r="F25" i="7"/>
  <c r="F28" i="7"/>
  <c r="F18" i="7"/>
  <c r="F20" i="7"/>
  <c r="F10" i="7"/>
  <c r="F11" i="7"/>
  <c r="F71" i="7"/>
  <c r="F70" i="7" s="1"/>
  <c r="F69" i="7" s="1"/>
  <c r="E71" i="7"/>
  <c r="E70" i="7"/>
  <c r="E69" i="7"/>
  <c r="F29" i="2"/>
  <c r="G6" i="2"/>
  <c r="G28" i="2"/>
  <c r="G27" i="2" s="1"/>
  <c r="G26" i="2" s="1"/>
  <c r="F28" i="2"/>
  <c r="F27" i="2" s="1"/>
  <c r="F26" i="2" s="1"/>
  <c r="E28" i="2"/>
  <c r="E27" i="2"/>
  <c r="E26" i="2" s="1"/>
  <c r="F23" i="2"/>
  <c r="G23" i="2"/>
  <c r="F25" i="2"/>
  <c r="G24" i="2"/>
  <c r="F24" i="2"/>
  <c r="E24" i="2"/>
  <c r="E23" i="2" s="1"/>
  <c r="F22" i="2"/>
  <c r="F20" i="2"/>
  <c r="F19" i="2"/>
  <c r="F16" i="2"/>
  <c r="F15" i="2"/>
  <c r="F10" i="2"/>
  <c r="G14" i="2"/>
  <c r="G71" i="7" l="1"/>
  <c r="G70" i="7" s="1"/>
  <c r="G69" i="7" s="1"/>
  <c r="F9" i="10" l="1"/>
  <c r="B54" i="12" l="1"/>
  <c r="B11" i="5" l="1"/>
  <c r="B10" i="5" s="1"/>
  <c r="C11" i="5"/>
  <c r="C10" i="5" s="1"/>
  <c r="D11" i="5"/>
  <c r="D10" i="5" s="1"/>
  <c r="F13" i="10" l="1"/>
  <c r="F12" i="10"/>
  <c r="E76" i="7" l="1"/>
  <c r="E75" i="7" s="1"/>
  <c r="E74" i="7" s="1"/>
  <c r="F67" i="7"/>
  <c r="F66" i="7" s="1"/>
  <c r="F65" i="7" s="1"/>
  <c r="F64" i="7" s="1"/>
  <c r="E66" i="7"/>
  <c r="E65" i="7" s="1"/>
  <c r="E64" i="7" s="1"/>
  <c r="E57" i="7"/>
  <c r="E56" i="7" s="1"/>
  <c r="E55" i="7" s="1"/>
  <c r="G62" i="7"/>
  <c r="G61" i="7" s="1"/>
  <c r="G60" i="7" s="1"/>
  <c r="E62" i="7"/>
  <c r="E61" i="7" s="1"/>
  <c r="E60" i="7" s="1"/>
  <c r="G76" i="7" l="1"/>
  <c r="G75" i="7" s="1"/>
  <c r="G74" i="7" s="1"/>
  <c r="F62" i="7"/>
  <c r="F61" i="7" s="1"/>
  <c r="F60" i="7" s="1"/>
  <c r="F76" i="7"/>
  <c r="F75" i="7" s="1"/>
  <c r="F74" i="7" s="1"/>
  <c r="G57" i="7"/>
  <c r="G56" i="7" s="1"/>
  <c r="G55" i="7" s="1"/>
  <c r="G66" i="7"/>
  <c r="G65" i="7" s="1"/>
  <c r="G64" i="7" s="1"/>
  <c r="F57" i="7"/>
  <c r="F56" i="7" s="1"/>
  <c r="F55" i="7" s="1"/>
  <c r="F53" i="7"/>
  <c r="F52" i="7" s="1"/>
  <c r="E53" i="7"/>
  <c r="E52" i="7" s="1"/>
  <c r="G50" i="7"/>
  <c r="E50" i="7"/>
  <c r="F50" i="7"/>
  <c r="E46" i="7"/>
  <c r="E42" i="7"/>
  <c r="E41" i="7" s="1"/>
  <c r="E34" i="7"/>
  <c r="E39" i="7"/>
  <c r="E30" i="7"/>
  <c r="E29" i="7" s="1"/>
  <c r="F27" i="7"/>
  <c r="G27" i="7" s="1"/>
  <c r="E22" i="7"/>
  <c r="E26" i="7"/>
  <c r="G17" i="7"/>
  <c r="E17" i="7"/>
  <c r="F19" i="7"/>
  <c r="E19" i="7"/>
  <c r="E12" i="7"/>
  <c r="F13" i="7"/>
  <c r="F12" i="7" s="1"/>
  <c r="E9" i="7"/>
  <c r="D46" i="12"/>
  <c r="D44" i="12"/>
  <c r="C42" i="12"/>
  <c r="D24" i="12"/>
  <c r="C18" i="12"/>
  <c r="C16" i="12"/>
  <c r="D14" i="12"/>
  <c r="B26" i="12"/>
  <c r="B39" i="12"/>
  <c r="B42" i="12"/>
  <c r="B44" i="12"/>
  <c r="B46" i="12"/>
  <c r="C46" i="12"/>
  <c r="B48" i="12"/>
  <c r="B52" i="12"/>
  <c r="B11" i="12"/>
  <c r="B14" i="12"/>
  <c r="B16" i="12"/>
  <c r="B18" i="12"/>
  <c r="B20" i="12"/>
  <c r="B24" i="12"/>
  <c r="E19" i="11"/>
  <c r="F17" i="11"/>
  <c r="D34" i="11"/>
  <c r="F33" i="11" s="1"/>
  <c r="D31" i="11"/>
  <c r="D30" i="11"/>
  <c r="D29" i="11"/>
  <c r="D16" i="11"/>
  <c r="E16" i="11" s="1"/>
  <c r="D15" i="11"/>
  <c r="E15" i="11" s="1"/>
  <c r="D12" i="11"/>
  <c r="E12" i="11" s="1"/>
  <c r="D19" i="11"/>
  <c r="D15" i="3"/>
  <c r="E15" i="3"/>
  <c r="F15" i="3"/>
  <c r="H27" i="10" s="1"/>
  <c r="G27" i="10" s="1"/>
  <c r="D17" i="11"/>
  <c r="E9" i="2"/>
  <c r="D26" i="3"/>
  <c r="E26" i="3" s="1"/>
  <c r="E24" i="3" s="1"/>
  <c r="E17" i="11" l="1"/>
  <c r="F42" i="7"/>
  <c r="F41" i="7" s="1"/>
  <c r="G26" i="7"/>
  <c r="G30" i="7"/>
  <c r="G29" i="7" s="1"/>
  <c r="C20" i="12"/>
  <c r="D42" i="12"/>
  <c r="C44" i="12"/>
  <c r="C24" i="12"/>
  <c r="B38" i="12"/>
  <c r="F11" i="11"/>
  <c r="F10" i="11" s="1"/>
  <c r="D33" i="11"/>
  <c r="D39" i="12"/>
  <c r="D18" i="12"/>
  <c r="D11" i="12"/>
  <c r="F27" i="11"/>
  <c r="E11" i="11"/>
  <c r="E10" i="11" s="1"/>
  <c r="E21" i="11" s="1"/>
  <c r="D20" i="12"/>
  <c r="F19" i="11"/>
  <c r="D28" i="11"/>
  <c r="D27" i="11" s="1"/>
  <c r="C14" i="12"/>
  <c r="C11" i="12"/>
  <c r="C10" i="12" s="1"/>
  <c r="C39" i="12"/>
  <c r="D16" i="12"/>
  <c r="D48" i="12"/>
  <c r="F26" i="7"/>
  <c r="F22" i="7"/>
  <c r="E33" i="7"/>
  <c r="G19" i="7"/>
  <c r="G16" i="7" s="1"/>
  <c r="G53" i="7"/>
  <c r="G52" i="7" s="1"/>
  <c r="G45" i="7"/>
  <c r="G13" i="7"/>
  <c r="G12" i="7" s="1"/>
  <c r="F45" i="7"/>
  <c r="E8" i="7"/>
  <c r="E7" i="7" s="1"/>
  <c r="E6" i="7" s="1"/>
  <c r="G42" i="7"/>
  <c r="G41" i="7" s="1"/>
  <c r="E45" i="7"/>
  <c r="E16" i="7"/>
  <c r="G22" i="7"/>
  <c r="G21" i="7" s="1"/>
  <c r="F30" i="7"/>
  <c r="F29" i="7" s="1"/>
  <c r="E21" i="7"/>
  <c r="F17" i="7"/>
  <c r="F16" i="7" s="1"/>
  <c r="B10" i="12"/>
  <c r="B32" i="12" s="1"/>
  <c r="E33" i="11"/>
  <c r="D11" i="11"/>
  <c r="D10" i="11" s="1"/>
  <c r="D21" i="11" s="1"/>
  <c r="F9" i="2"/>
  <c r="G9" i="2"/>
  <c r="B37" i="8"/>
  <c r="D33" i="8"/>
  <c r="C33" i="8"/>
  <c r="B33" i="8"/>
  <c r="B15" i="8"/>
  <c r="C15" i="8"/>
  <c r="D15" i="8"/>
  <c r="B19" i="8"/>
  <c r="B29" i="8"/>
  <c r="C29" i="8"/>
  <c r="D29" i="8"/>
  <c r="B11" i="8"/>
  <c r="C11" i="8"/>
  <c r="D11" i="8"/>
  <c r="F21" i="11" l="1"/>
  <c r="D10" i="12"/>
  <c r="D32" i="12" s="1"/>
  <c r="F21" i="7"/>
  <c r="E15" i="7"/>
  <c r="E14" i="7" s="1"/>
  <c r="E80" i="7" s="1"/>
  <c r="C32" i="12"/>
  <c r="E21" i="2"/>
  <c r="F21" i="2"/>
  <c r="G21" i="2"/>
  <c r="E18" i="2"/>
  <c r="E17" i="2" s="1"/>
  <c r="F18" i="2"/>
  <c r="G18" i="2"/>
  <c r="E14" i="2"/>
  <c r="E13" i="2" s="1"/>
  <c r="G13" i="2"/>
  <c r="E8" i="2"/>
  <c r="E7" i="2" s="1"/>
  <c r="E6" i="2" s="1"/>
  <c r="G8" i="2"/>
  <c r="G7" i="2" s="1"/>
  <c r="F8" i="2"/>
  <c r="F7" i="2" s="1"/>
  <c r="F6" i="2" s="1"/>
  <c r="B31" i="8"/>
  <c r="B28" i="8" s="1"/>
  <c r="C31" i="8"/>
  <c r="D31" i="8"/>
  <c r="B13" i="8"/>
  <c r="B10" i="8" s="1"/>
  <c r="B22" i="8" s="1"/>
  <c r="C13" i="8"/>
  <c r="D13" i="8"/>
  <c r="D24" i="3"/>
  <c r="D28" i="3"/>
  <c r="E28" i="3"/>
  <c r="F28" i="3"/>
  <c r="H13" i="10" s="1"/>
  <c r="G13" i="10" s="1"/>
  <c r="D11" i="3"/>
  <c r="D17" i="3" s="1"/>
  <c r="E11" i="3"/>
  <c r="E17" i="3" s="1"/>
  <c r="F11" i="3"/>
  <c r="F17" i="3" l="1"/>
  <c r="H9" i="10"/>
  <c r="G9" i="10" s="1"/>
  <c r="D10" i="8"/>
  <c r="D22" i="8" s="1"/>
  <c r="E12" i="2"/>
  <c r="E11" i="2" s="1"/>
  <c r="E31" i="2" s="1"/>
  <c r="G17" i="2"/>
  <c r="G11" i="2" s="1"/>
  <c r="G31" i="2" s="1"/>
  <c r="D23" i="3"/>
  <c r="E23" i="3"/>
  <c r="F17" i="2"/>
  <c r="F11" i="2" s="1"/>
  <c r="F31" i="2" s="1"/>
  <c r="E10" i="3"/>
  <c r="D10" i="3"/>
  <c r="F10" i="3"/>
  <c r="F23" i="3"/>
  <c r="H21" i="10"/>
  <c r="G21" i="10"/>
  <c r="F21" i="10"/>
  <c r="H11" i="10"/>
  <c r="G11" i="10"/>
  <c r="F11" i="10"/>
  <c r="H8" i="10"/>
  <c r="G8" i="10"/>
  <c r="F8" i="10"/>
  <c r="H14" i="10" l="1"/>
  <c r="H22" i="10" s="1"/>
  <c r="H28" i="10" s="1"/>
  <c r="H29" i="10" s="1"/>
  <c r="F14" i="10"/>
  <c r="F22" i="10" s="1"/>
  <c r="F28" i="10" s="1"/>
  <c r="F29" i="10" s="1"/>
  <c r="G14" i="10"/>
  <c r="G22" i="10" s="1"/>
  <c r="G28" i="10" s="1"/>
  <c r="G29" i="10" s="1"/>
  <c r="G9" i="7" l="1"/>
  <c r="G8" i="7" s="1"/>
  <c r="G7" i="7" s="1"/>
  <c r="G6" i="7" s="1"/>
  <c r="F9" i="7"/>
  <c r="F8" i="7" s="1"/>
  <c r="F7" i="7" s="1"/>
  <c r="F6" i="7" s="1"/>
  <c r="G39" i="7"/>
  <c r="F40" i="7"/>
  <c r="F39" i="7"/>
  <c r="G34" i="7"/>
  <c r="G33" i="7" s="1"/>
  <c r="F37" i="7"/>
  <c r="F34" i="7"/>
  <c r="F33" i="7" s="1"/>
  <c r="D52" i="12"/>
  <c r="C53" i="12"/>
  <c r="C52" i="12" s="1"/>
  <c r="E27" i="11"/>
</calcChain>
</file>

<file path=xl/sharedStrings.xml><?xml version="1.0" encoding="utf-8"?>
<sst xmlns="http://schemas.openxmlformats.org/spreadsheetml/2006/main" count="367" uniqueCount="136">
  <si>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</si>
  <si>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</si>
  <si>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</si>
  <si>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</si>
  <si>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</si>
  <si>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</si>
  <si>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</si>
  <si>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</si>
  <si>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</si>
  <si>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</si>
  <si>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</si>
  <si>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</si>
  <si>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</si>
  <si>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</si>
  <si>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</si>
  <si>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</si>
  <si>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</si>
  <si>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</si>
  <si>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</si>
  <si>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</si>
  <si>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</si>
  <si>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</si>
  <si>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</si>
  <si>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</si>
  <si>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</si>
  <si>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</si>
  <si>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Plan za 2024.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</si>
  <si>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</si>
  <si>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</si>
  <si>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</si>
  <si>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</si>
  <si>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</si>
  <si>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</si>
  <si>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</si>
  <si>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</si>
  <si>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</si>
  <si>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</si>
  <si>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</si>
  <si>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</si>
  <si>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</si>
  <si>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</si>
  <si>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</si>
  <si>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</si>
  <si>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</si>
  <si>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</si>
  <si>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</si>
  <si>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</si>
  <si>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</si>
  <si>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</si>
  <si>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</si>
  <si>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</si>
  <si>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</si>
  <si>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</si>
  <si>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Prihodi po posebnim propisima</t>
  </si>
  <si>
    <t>Prihodi od prodaje proizvoda i robe te pruženih usluga i prihodi od donacija</t>
  </si>
  <si>
    <t>UKUPNO PRIHODI + VIŠAK</t>
  </si>
  <si>
    <t>Višak prihoda</t>
  </si>
  <si>
    <t>Financijski rashodi</t>
  </si>
  <si>
    <t>UKUPNO</t>
  </si>
  <si>
    <t xml:space="preserve">  13 Decentralizacija</t>
  </si>
  <si>
    <t>PROGRAM J01 1002</t>
  </si>
  <si>
    <t>UČENIČKI DOM - ZAKONSKI STANDARD</t>
  </si>
  <si>
    <t>Aktivnost A102000</t>
  </si>
  <si>
    <t>Redovni poslovi učeničkog doma</t>
  </si>
  <si>
    <t>Decentralizacija</t>
  </si>
  <si>
    <t>PROGRAM J01 1003</t>
  </si>
  <si>
    <t>DOPUNSKI NASTAVNI I VANNASTAVNI PROGRAM ŠKOLA I OBRAZOVNIH INSTITUCIJA</t>
  </si>
  <si>
    <t>Aktivnost A102003</t>
  </si>
  <si>
    <t>Financiranje-ostali rashodi - UD</t>
  </si>
  <si>
    <t>Izvor financiranja 3.1.1.</t>
  </si>
  <si>
    <t>Izvor financiranja 1.3.</t>
  </si>
  <si>
    <t>Vlastiti prihodi</t>
  </si>
  <si>
    <t>Izvor financiranja 4.3.1.</t>
  </si>
  <si>
    <t>Prihodi posebne namjene</t>
  </si>
  <si>
    <t>Prihodi od imovine</t>
  </si>
  <si>
    <t>Financijskii rashodi</t>
  </si>
  <si>
    <t xml:space="preserve">  54 JLS</t>
  </si>
  <si>
    <t>7 Prihodi od prodaje nefinancijske imovine</t>
  </si>
  <si>
    <t xml:space="preserve">  71 Prihodi od prodaje nefinancijske imovine</t>
  </si>
  <si>
    <t>SREDNJEŠKOLSKO OBRAZOVANJE - ZAKONSKI STANDARD</t>
  </si>
  <si>
    <t>Redovni poslovi ustanova srednješkolskog obrazovanja</t>
  </si>
  <si>
    <t>Aktivnost A102002</t>
  </si>
  <si>
    <t>Financiranje - ostali rashodi SŠ</t>
  </si>
  <si>
    <t>Izvor financiranja 4.3.1</t>
  </si>
  <si>
    <t>Izvor financiranja 5.2.1</t>
  </si>
  <si>
    <t>Ministarstvo PK</t>
  </si>
  <si>
    <t>Izvor financiranja 5.4.1</t>
  </si>
  <si>
    <t>JLS PK</t>
  </si>
  <si>
    <t>Izvor financiranja 5.7.1</t>
  </si>
  <si>
    <t>Ministarstvo prijenos EU PK</t>
  </si>
  <si>
    <t>Izvor financiranja 7.1.1</t>
  </si>
  <si>
    <t>Prihodi od prodaje nefinancijske imovine PK</t>
  </si>
  <si>
    <t>2 Donacije</t>
  </si>
  <si>
    <t xml:space="preserve">  21 Donacije</t>
  </si>
  <si>
    <t>Izvor financiranja 2.1.1</t>
  </si>
  <si>
    <t>Donacije</t>
  </si>
  <si>
    <t>9 Višak</t>
  </si>
  <si>
    <t>Rashodi za nabavu neproizvedene dugotrajne imovine</t>
  </si>
  <si>
    <t xml:space="preserve">  91 Višak (prihodi posebne namjene)</t>
  </si>
  <si>
    <t xml:space="preserve">  52 Ministarstvo</t>
  </si>
  <si>
    <t xml:space="preserve">  57 Ministarstvo - prijenos EU</t>
  </si>
  <si>
    <t xml:space="preserve">  91 Višak (Ministarstvo)</t>
  </si>
  <si>
    <t xml:space="preserve">  91 Višak (Ministarstvo - prijenos EU)</t>
  </si>
  <si>
    <t xml:space="preserve">  91 Višak (Prihodi posebne namjene)</t>
  </si>
  <si>
    <t>Ostali rashodi</t>
  </si>
  <si>
    <t>Tekući projekt T103020</t>
  </si>
  <si>
    <t>Projekt Baltazar</t>
  </si>
  <si>
    <t>Izvor financiranja 1.1</t>
  </si>
  <si>
    <t>Opći prihodi i primici</t>
  </si>
  <si>
    <t>Izvor financiranja 5.7.</t>
  </si>
  <si>
    <t>Ministarstvo - prijenos EU</t>
  </si>
  <si>
    <t>Tekući projekt T103000</t>
  </si>
  <si>
    <t>Dopunska sredstva za materijalne rashode i opremu škola</t>
  </si>
  <si>
    <t>Aktivnost A102006</t>
  </si>
  <si>
    <t>Program građanskog odgoja u školama</t>
  </si>
  <si>
    <t>09 Obrazovanje</t>
  </si>
  <si>
    <t>092 Srednjoškolsko obrazovanje</t>
  </si>
  <si>
    <t>096 Dodatne usluge u obrazovanju</t>
  </si>
  <si>
    <t>PROGRAM J01 1001</t>
  </si>
  <si>
    <t xml:space="preserve">Ravnateljica: </t>
  </si>
  <si>
    <t>Vera Hrvoj, univ.spec. pol.</t>
  </si>
  <si>
    <t>I. REBALANS FINANCIJSKOG PLANA UČENIČKOG DOMA 
ZA 2024.</t>
  </si>
  <si>
    <t>Rebalans</t>
  </si>
  <si>
    <t>Novi plan za 2024.</t>
  </si>
  <si>
    <t>Izvor financiranja 5.2.1.</t>
  </si>
  <si>
    <t xml:space="preserve">I. REBALANS FINANCIJSKOG PLANA SREDNJE ŠKOLE BEDEKOVČINA
ZA 2024. </t>
  </si>
  <si>
    <t>Dopunski nastavni i vannastavni program škola i obrazovnih institucija</t>
  </si>
  <si>
    <t>I. REBALANS FINANCIJSKOG PLANA SREDNJE ŠKOLE BEDEKOVČINA I UČENIČKOG DOMA 
ZA 2024.</t>
  </si>
  <si>
    <t xml:space="preserve">  91 Višak (Donacije)</t>
  </si>
  <si>
    <t xml:space="preserve">  91 Manjak (Vlastiti prihodi)</t>
  </si>
  <si>
    <t>,</t>
  </si>
  <si>
    <t>I. REBALANS FINANCIJSKOG PLANA SREDNJE ŠKOLE BEDEKOVČINA I UČENIČKOG DOMA
ZA 2024.</t>
  </si>
  <si>
    <t>I. REBALANS FINANCIJSKOG PLANA SREDNJE ŠKOLE BEDEKOVČINA 
ZA 2024.</t>
  </si>
  <si>
    <t>I. REBALANS FINANCIJSKOG PLANA UČENIČKOG DOMA
ZA 2024.</t>
  </si>
  <si>
    <t>Tekući projekt T103025</t>
  </si>
  <si>
    <t>Školska shema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</si>
</sst>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6" fillId="2" borderId="4" xfId="0" applyNumberFormat="1" applyFont="1" applyFill="1" applyBorder="1" applyAlignment="1">
      <alignment horizontal="right"/>
    </xf>
    <xf numFmtId="4" fontId="0" fillId="0" borderId="0" xfId="0" applyNumberFormat="1"/>
    <xf numFmtId="4" fontId="1" fillId="0" borderId="3" xfId="0" applyNumberFormat="1" applyFont="1" applyBorder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0" fontId="11" fillId="0" borderId="0" xfId="0" applyFont="1"/>
    <xf numFmtId="0" fontId="17" fillId="0" borderId="0" xfId="0" applyFont="1"/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17" fillId="0" borderId="0" xfId="0" applyNumberFormat="1" applyFont="1"/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selection sqref="A1:H1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81" t="s">
        <v>131</v>
      </c>
      <c r="B1" s="81"/>
      <c r="C1" s="81"/>
      <c r="D1" s="81"/>
      <c r="E1" s="81"/>
      <c r="F1" s="81"/>
      <c r="G1" s="81"/>
      <c r="H1" s="81"/>
    </row>
    <row r="2" spans="1:8" ht="18" x14ac:dyDescent="0.25">
      <c r="A2" s="20"/>
      <c r="B2" s="20"/>
      <c r="C2" s="20"/>
      <c r="D2" s="20"/>
      <c r="E2" s="20"/>
      <c r="F2" s="20"/>
      <c r="G2" s="20"/>
      <c r="H2" s="20"/>
    </row>
    <row r="3" spans="1:8" ht="15.75" x14ac:dyDescent="0.25">
      <c r="A3" s="81" t="s">
        <v>16</v>
      </c>
      <c r="B3" s="81"/>
      <c r="C3" s="81"/>
      <c r="D3" s="81"/>
      <c r="E3" s="81"/>
      <c r="F3" s="81"/>
      <c r="G3" s="82"/>
      <c r="H3" s="82"/>
    </row>
    <row r="4" spans="1:8" ht="18" x14ac:dyDescent="0.25">
      <c r="A4" s="20"/>
      <c r="B4" s="20"/>
      <c r="C4" s="20"/>
      <c r="D4" s="20"/>
      <c r="E4" s="20"/>
      <c r="F4" s="20"/>
      <c r="G4" s="5"/>
      <c r="H4" s="5"/>
    </row>
    <row r="5" spans="1:8" ht="15.75" x14ac:dyDescent="0.25">
      <c r="A5" s="81" t="s">
        <v>20</v>
      </c>
      <c r="B5" s="83"/>
      <c r="C5" s="83"/>
      <c r="D5" s="83"/>
      <c r="E5" s="83"/>
      <c r="F5" s="83"/>
      <c r="G5" s="83"/>
      <c r="H5" s="83"/>
    </row>
    <row r="6" spans="1:8" ht="18" x14ac:dyDescent="0.25">
      <c r="A6" s="1"/>
      <c r="B6" s="2"/>
      <c r="C6" s="2"/>
      <c r="D6" s="2"/>
      <c r="E6" s="6"/>
      <c r="F6" s="7"/>
      <c r="G6" s="7"/>
      <c r="H6" s="31" t="s">
        <v>27</v>
      </c>
    </row>
    <row r="7" spans="1:8" x14ac:dyDescent="0.25">
      <c r="A7" s="26"/>
      <c r="B7" s="27"/>
      <c r="C7" s="27"/>
      <c r="D7" s="28"/>
      <c r="E7" s="29"/>
      <c r="F7" s="3" t="s">
        <v>34</v>
      </c>
      <c r="G7" s="3" t="s">
        <v>122</v>
      </c>
      <c r="H7" s="3" t="s">
        <v>123</v>
      </c>
    </row>
    <row r="8" spans="1:8" x14ac:dyDescent="0.25">
      <c r="A8" s="84" t="s">
        <v>0</v>
      </c>
      <c r="B8" s="85"/>
      <c r="C8" s="85"/>
      <c r="D8" s="85"/>
      <c r="E8" s="86"/>
      <c r="F8" s="66">
        <f t="shared" ref="F8:H8" si="0">F9+F10</f>
        <v>3703356.9</v>
      </c>
      <c r="G8" s="66">
        <f t="shared" si="0"/>
        <v>364608.93000000017</v>
      </c>
      <c r="H8" s="66">
        <f t="shared" si="0"/>
        <v>4067965.83</v>
      </c>
    </row>
    <row r="9" spans="1:8" x14ac:dyDescent="0.25">
      <c r="A9" s="87" t="s">
        <v>28</v>
      </c>
      <c r="B9" s="88"/>
      <c r="C9" s="88"/>
      <c r="D9" s="88"/>
      <c r="E9" s="80"/>
      <c r="F9" s="67">
        <f>89060.9+97000+4500+205316+79000+3980+3117800+37540+51410+17650</f>
        <v>3703256.9</v>
      </c>
      <c r="G9" s="67">
        <f>H9-F9</f>
        <v>364608.93000000017</v>
      </c>
      <c r="H9" s="67">
        <f>'Račun prihoda i rashoda-škola'!F11+' Račun prihoda i rashoda-dom'!F11</f>
        <v>4067865.83</v>
      </c>
    </row>
    <row r="10" spans="1:8" x14ac:dyDescent="0.25">
      <c r="A10" s="89" t="s">
        <v>29</v>
      </c>
      <c r="B10" s="80"/>
      <c r="C10" s="80"/>
      <c r="D10" s="80"/>
      <c r="E10" s="80"/>
      <c r="F10" s="67">
        <v>100</v>
      </c>
      <c r="G10" s="67">
        <f>H10-F10</f>
        <v>0</v>
      </c>
      <c r="H10" s="67">
        <v>100</v>
      </c>
    </row>
    <row r="11" spans="1:8" x14ac:dyDescent="0.25">
      <c r="A11" s="32" t="s">
        <v>1</v>
      </c>
      <c r="B11" s="40"/>
      <c r="C11" s="40"/>
      <c r="D11" s="40"/>
      <c r="E11" s="40"/>
      <c r="F11" s="66">
        <f t="shared" ref="F11:H11" si="1">F12+F13</f>
        <v>3803356.9</v>
      </c>
      <c r="G11" s="66">
        <f t="shared" si="1"/>
        <v>391174.93000000017</v>
      </c>
      <c r="H11" s="66">
        <f t="shared" si="1"/>
        <v>4194531.83</v>
      </c>
    </row>
    <row r="12" spans="1:8" x14ac:dyDescent="0.25">
      <c r="A12" s="90" t="s">
        <v>30</v>
      </c>
      <c r="B12" s="88"/>
      <c r="C12" s="88"/>
      <c r="D12" s="88"/>
      <c r="E12" s="88"/>
      <c r="F12" s="67">
        <f>205316+78000+3980+3117800+37540+5410+84300+100+17650+89060.9+141290+1700+4500</f>
        <v>3786646.9</v>
      </c>
      <c r="G12" s="69">
        <f>H12-F12</f>
        <v>373464.93000000017</v>
      </c>
      <c r="H12" s="68">
        <f>'Račun prihoda i rashoda-škola'!F28+' Račun prihoda i rashoda-dom'!F24</f>
        <v>4160111.83</v>
      </c>
    </row>
    <row r="13" spans="1:8" x14ac:dyDescent="0.25">
      <c r="A13" s="79" t="s">
        <v>31</v>
      </c>
      <c r="B13" s="80"/>
      <c r="C13" s="80"/>
      <c r="D13" s="80"/>
      <c r="E13" s="80"/>
      <c r="F13" s="69">
        <f>4010+11700+1000</f>
        <v>16710</v>
      </c>
      <c r="G13" s="69">
        <f>H13-F13</f>
        <v>17710</v>
      </c>
      <c r="H13" s="68">
        <f>'Račun prihoda i rashoda-škola'!F33+' Račun prihoda i rashoda-dom'!F28</f>
        <v>34420</v>
      </c>
    </row>
    <row r="14" spans="1:8" x14ac:dyDescent="0.25">
      <c r="A14" s="91" t="s">
        <v>47</v>
      </c>
      <c r="B14" s="85"/>
      <c r="C14" s="85"/>
      <c r="D14" s="85"/>
      <c r="E14" s="85"/>
      <c r="F14" s="66">
        <f t="shared" ref="F14:G14" si="2">F8-F11</f>
        <v>-100000</v>
      </c>
      <c r="G14" s="66">
        <f t="shared" si="2"/>
        <v>-26566</v>
      </c>
      <c r="H14" s="66">
        <f>H8-H11</f>
        <v>-126566</v>
      </c>
    </row>
    <row r="15" spans="1:8" ht="18" x14ac:dyDescent="0.25">
      <c r="A15" s="20"/>
      <c r="B15" s="18"/>
      <c r="C15" s="18"/>
      <c r="D15" s="18"/>
      <c r="E15" s="18"/>
      <c r="F15" s="19"/>
      <c r="G15" s="19"/>
      <c r="H15" s="19"/>
    </row>
    <row r="16" spans="1:8" ht="15.75" x14ac:dyDescent="0.25">
      <c r="A16" s="81" t="s">
        <v>21</v>
      </c>
      <c r="B16" s="83"/>
      <c r="C16" s="83"/>
      <c r="D16" s="83"/>
      <c r="E16" s="83"/>
      <c r="F16" s="83"/>
      <c r="G16" s="83"/>
      <c r="H16" s="83"/>
    </row>
    <row r="17" spans="1:8" ht="18" x14ac:dyDescent="0.25">
      <c r="A17" s="20"/>
      <c r="B17" s="18"/>
      <c r="C17" s="18"/>
      <c r="D17" s="18"/>
      <c r="E17" s="18"/>
      <c r="F17" s="19"/>
      <c r="G17" s="19"/>
      <c r="H17" s="19"/>
    </row>
    <row r="18" spans="1:8" x14ac:dyDescent="0.25">
      <c r="A18" s="26"/>
      <c r="B18" s="27"/>
      <c r="C18" s="27"/>
      <c r="D18" s="28"/>
      <c r="E18" s="29"/>
      <c r="F18" s="3" t="s">
        <v>34</v>
      </c>
      <c r="G18" s="3" t="s">
        <v>122</v>
      </c>
      <c r="H18" s="3" t="s">
        <v>123</v>
      </c>
    </row>
    <row r="19" spans="1:8" x14ac:dyDescent="0.25">
      <c r="A19" s="79" t="s">
        <v>32</v>
      </c>
      <c r="B19" s="80"/>
      <c r="C19" s="80"/>
      <c r="D19" s="80"/>
      <c r="E19" s="80"/>
      <c r="F19" s="42"/>
      <c r="G19" s="42"/>
      <c r="H19" s="41"/>
    </row>
    <row r="20" spans="1:8" x14ac:dyDescent="0.25">
      <c r="A20" s="79" t="s">
        <v>33</v>
      </c>
      <c r="B20" s="80"/>
      <c r="C20" s="80"/>
      <c r="D20" s="80"/>
      <c r="E20" s="80"/>
      <c r="F20" s="42"/>
      <c r="G20" s="42"/>
      <c r="H20" s="41"/>
    </row>
    <row r="21" spans="1:8" x14ac:dyDescent="0.25">
      <c r="A21" s="91" t="s">
        <v>2</v>
      </c>
      <c r="B21" s="85"/>
      <c r="C21" s="85"/>
      <c r="D21" s="85"/>
      <c r="E21" s="85"/>
      <c r="F21" s="30">
        <f t="shared" ref="F21:H21" si="3">F19-F20</f>
        <v>0</v>
      </c>
      <c r="G21" s="30">
        <f t="shared" si="3"/>
        <v>0</v>
      </c>
      <c r="H21" s="30">
        <f t="shared" si="3"/>
        <v>0</v>
      </c>
    </row>
    <row r="22" spans="1:8" x14ac:dyDescent="0.25">
      <c r="A22" s="91" t="s">
        <v>48</v>
      </c>
      <c r="B22" s="85"/>
      <c r="C22" s="85"/>
      <c r="D22" s="85"/>
      <c r="E22" s="85"/>
      <c r="F22" s="30">
        <f t="shared" ref="F22:H22" si="4">F14+F21</f>
        <v>-100000</v>
      </c>
      <c r="G22" s="30">
        <f t="shared" si="4"/>
        <v>-26566</v>
      </c>
      <c r="H22" s="30">
        <f t="shared" si="4"/>
        <v>-126566</v>
      </c>
    </row>
    <row r="23" spans="1:8" ht="18" x14ac:dyDescent="0.25">
      <c r="A23" s="17"/>
      <c r="B23" s="18"/>
      <c r="C23" s="18"/>
      <c r="D23" s="18"/>
      <c r="E23" s="18"/>
      <c r="F23" s="19"/>
      <c r="G23" s="19"/>
      <c r="H23" s="19"/>
    </row>
    <row r="24" spans="1:8" ht="15.75" x14ac:dyDescent="0.25">
      <c r="A24" s="81" t="s">
        <v>49</v>
      </c>
      <c r="B24" s="83"/>
      <c r="C24" s="83"/>
      <c r="D24" s="83"/>
      <c r="E24" s="83"/>
      <c r="F24" s="83"/>
      <c r="G24" s="83"/>
      <c r="H24" s="83"/>
    </row>
    <row r="25" spans="1:8" ht="15.75" x14ac:dyDescent="0.25">
      <c r="A25" s="38"/>
      <c r="B25" s="39"/>
      <c r="C25" s="39"/>
      <c r="D25" s="39"/>
      <c r="E25" s="39"/>
      <c r="F25" s="39"/>
      <c r="G25" s="39"/>
      <c r="H25" s="39"/>
    </row>
    <row r="26" spans="1:8" x14ac:dyDescent="0.25">
      <c r="A26" s="26"/>
      <c r="B26" s="27"/>
      <c r="C26" s="27"/>
      <c r="D26" s="28"/>
      <c r="E26" s="29"/>
      <c r="F26" s="3" t="s">
        <v>34</v>
      </c>
      <c r="G26" s="3" t="s">
        <v>122</v>
      </c>
      <c r="H26" s="3" t="s">
        <v>123</v>
      </c>
    </row>
    <row r="27" spans="1:8" ht="15" customHeight="1" x14ac:dyDescent="0.25">
      <c r="A27" s="94" t="s">
        <v>50</v>
      </c>
      <c r="B27" s="95"/>
      <c r="C27" s="95"/>
      <c r="D27" s="95"/>
      <c r="E27" s="96"/>
      <c r="F27" s="43">
        <v>100000</v>
      </c>
      <c r="G27" s="43">
        <f>H27-F27</f>
        <v>26566</v>
      </c>
      <c r="H27" s="44">
        <f>'Račun prihoda i rashoda-škola'!F19+' Račun prihoda i rashoda-dom'!F15</f>
        <v>126566</v>
      </c>
    </row>
    <row r="28" spans="1:8" ht="15" customHeight="1" x14ac:dyDescent="0.25">
      <c r="A28" s="91" t="s">
        <v>51</v>
      </c>
      <c r="B28" s="85"/>
      <c r="C28" s="85"/>
      <c r="D28" s="85"/>
      <c r="E28" s="85"/>
      <c r="F28" s="45">
        <f t="shared" ref="F28:H28" si="5">F22+F27</f>
        <v>0</v>
      </c>
      <c r="G28" s="45">
        <f t="shared" si="5"/>
        <v>0</v>
      </c>
      <c r="H28" s="46">
        <f t="shared" si="5"/>
        <v>0</v>
      </c>
    </row>
    <row r="29" spans="1:8" ht="45" customHeight="1" x14ac:dyDescent="0.25">
      <c r="A29" s="84" t="s">
        <v>52</v>
      </c>
      <c r="B29" s="92"/>
      <c r="C29" s="92"/>
      <c r="D29" s="92"/>
      <c r="E29" s="93"/>
      <c r="F29" s="45">
        <f t="shared" ref="F29:H29" si="6">F14+F21+F27-F28</f>
        <v>0</v>
      </c>
      <c r="G29" s="45">
        <f t="shared" si="6"/>
        <v>0</v>
      </c>
      <c r="H29" s="46">
        <f t="shared" si="6"/>
        <v>0</v>
      </c>
    </row>
    <row r="30" spans="1:8" ht="15.75" x14ac:dyDescent="0.25">
      <c r="A30" s="47"/>
      <c r="B30" s="48"/>
      <c r="C30" s="48"/>
      <c r="D30" s="48"/>
      <c r="E30" s="48"/>
      <c r="F30" s="48"/>
      <c r="G30" s="48"/>
      <c r="H30" s="48"/>
    </row>
    <row r="34" spans="2:7" ht="15.75" x14ac:dyDescent="0.25">
      <c r="B34" s="70"/>
      <c r="C34" s="70"/>
      <c r="D34" s="70"/>
    </row>
    <row r="35" spans="2:7" ht="18.75" x14ac:dyDescent="0.3">
      <c r="B35" s="71" t="s">
        <v>119</v>
      </c>
      <c r="C35" s="70"/>
      <c r="D35" s="70"/>
      <c r="G35" s="71"/>
    </row>
    <row r="36" spans="2:7" ht="18.75" x14ac:dyDescent="0.3">
      <c r="B36" s="71" t="s">
        <v>120</v>
      </c>
      <c r="G36" s="71"/>
    </row>
  </sheetData>
  <mergeCells count="18">
    <mergeCell ref="A29:E29"/>
    <mergeCell ref="A21:E21"/>
    <mergeCell ref="A22:E22"/>
    <mergeCell ref="A24:H24"/>
    <mergeCell ref="A27:E27"/>
    <mergeCell ref="A28:E28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</mergeCells>
  <pageMargins left="0.25" right="0.25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sqref="A1:F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42" customHeight="1" x14ac:dyDescent="0.25">
      <c r="A1" s="81" t="s">
        <v>132</v>
      </c>
      <c r="B1" s="81"/>
      <c r="C1" s="81"/>
      <c r="D1" s="81"/>
      <c r="E1" s="81"/>
      <c r="F1" s="81"/>
    </row>
    <row r="2" spans="1:6" ht="18" customHeight="1" x14ac:dyDescent="0.25">
      <c r="A2" s="20"/>
      <c r="B2" s="20"/>
      <c r="C2" s="20"/>
      <c r="D2" s="20"/>
      <c r="E2" s="20"/>
      <c r="F2" s="20"/>
    </row>
    <row r="3" spans="1:6" ht="15.75" customHeight="1" x14ac:dyDescent="0.25">
      <c r="A3" s="81" t="s">
        <v>16</v>
      </c>
      <c r="B3" s="81"/>
      <c r="C3" s="81"/>
      <c r="D3" s="81"/>
      <c r="E3" s="81"/>
      <c r="F3" s="81"/>
    </row>
    <row r="4" spans="1:6" ht="18" x14ac:dyDescent="0.25">
      <c r="A4" s="20"/>
      <c r="B4" s="20"/>
      <c r="C4" s="20"/>
      <c r="D4" s="20"/>
      <c r="E4" s="5"/>
      <c r="F4" s="5"/>
    </row>
    <row r="5" spans="1:6" ht="18" customHeight="1" x14ac:dyDescent="0.25">
      <c r="A5" s="81" t="s">
        <v>4</v>
      </c>
      <c r="B5" s="81"/>
      <c r="C5" s="81"/>
      <c r="D5" s="81"/>
      <c r="E5" s="81"/>
      <c r="F5" s="81"/>
    </row>
    <row r="6" spans="1:6" ht="18" x14ac:dyDescent="0.25">
      <c r="A6" s="20"/>
      <c r="B6" s="20"/>
      <c r="C6" s="20"/>
      <c r="D6" s="20"/>
      <c r="E6" s="5"/>
      <c r="F6" s="5"/>
    </row>
    <row r="7" spans="1:6" ht="15.75" customHeight="1" x14ac:dyDescent="0.25">
      <c r="A7" s="81" t="s">
        <v>35</v>
      </c>
      <c r="B7" s="81"/>
      <c r="C7" s="81"/>
      <c r="D7" s="81"/>
      <c r="E7" s="81"/>
      <c r="F7" s="81"/>
    </row>
    <row r="8" spans="1:6" ht="18" x14ac:dyDescent="0.25">
      <c r="A8" s="20"/>
      <c r="B8" s="20"/>
      <c r="C8" s="20"/>
      <c r="D8" s="20"/>
      <c r="E8" s="5"/>
      <c r="F8" s="5"/>
    </row>
    <row r="9" spans="1:6" x14ac:dyDescent="0.25">
      <c r="A9" s="16" t="s">
        <v>5</v>
      </c>
      <c r="B9" s="15" t="s">
        <v>6</v>
      </c>
      <c r="C9" s="15" t="s">
        <v>3</v>
      </c>
      <c r="D9" s="16" t="s">
        <v>26</v>
      </c>
      <c r="E9" s="16" t="s">
        <v>122</v>
      </c>
      <c r="F9" s="16" t="s">
        <v>123</v>
      </c>
    </row>
    <row r="10" spans="1:6" x14ac:dyDescent="0.25">
      <c r="A10" s="35"/>
      <c r="B10" s="36"/>
      <c r="C10" s="34" t="s">
        <v>0</v>
      </c>
      <c r="D10" s="55">
        <f t="shared" ref="D10:F10" si="0">D11+D17</f>
        <v>3512796</v>
      </c>
      <c r="E10" s="55">
        <f t="shared" si="0"/>
        <v>348095.68</v>
      </c>
      <c r="F10" s="55">
        <f t="shared" si="0"/>
        <v>3860891.68</v>
      </c>
    </row>
    <row r="11" spans="1:6" ht="15.75" customHeight="1" x14ac:dyDescent="0.25">
      <c r="A11" s="8">
        <v>6</v>
      </c>
      <c r="B11" s="8"/>
      <c r="C11" s="8" t="s">
        <v>7</v>
      </c>
      <c r="D11" s="56">
        <f t="shared" ref="D11:F11" si="1">SUM(D12:D16)</f>
        <v>3512696</v>
      </c>
      <c r="E11" s="56">
        <f t="shared" si="1"/>
        <v>348095.68</v>
      </c>
      <c r="F11" s="56">
        <f t="shared" si="1"/>
        <v>3860791.68</v>
      </c>
    </row>
    <row r="12" spans="1:6" ht="38.25" x14ac:dyDescent="0.25">
      <c r="A12" s="8"/>
      <c r="B12" s="13">
        <v>63</v>
      </c>
      <c r="C12" s="13" t="s">
        <v>23</v>
      </c>
      <c r="D12" s="57">
        <f>3117800+37540+51410</f>
        <v>3206750</v>
      </c>
      <c r="E12" s="57">
        <f>F12-D12</f>
        <v>277644</v>
      </c>
      <c r="F12" s="57">
        <v>3484394</v>
      </c>
    </row>
    <row r="13" spans="1:6" x14ac:dyDescent="0.25">
      <c r="A13" s="8"/>
      <c r="B13" s="13">
        <v>64</v>
      </c>
      <c r="C13" s="13" t="s">
        <v>74</v>
      </c>
      <c r="D13" s="57">
        <v>7500</v>
      </c>
      <c r="E13" s="57">
        <f>F13-D13</f>
        <v>-7500</v>
      </c>
      <c r="F13" s="57">
        <v>0</v>
      </c>
    </row>
    <row r="14" spans="1:6" ht="25.5" x14ac:dyDescent="0.25">
      <c r="A14" s="8"/>
      <c r="B14" s="13">
        <v>65</v>
      </c>
      <c r="C14" s="13" t="s">
        <v>53</v>
      </c>
      <c r="D14" s="57">
        <v>3980</v>
      </c>
      <c r="E14" s="57">
        <f>F14-D14</f>
        <v>120</v>
      </c>
      <c r="F14" s="57">
        <v>4100</v>
      </c>
    </row>
    <row r="15" spans="1:6" ht="38.25" x14ac:dyDescent="0.25">
      <c r="A15" s="8"/>
      <c r="B15" s="13">
        <v>66</v>
      </c>
      <c r="C15" s="13" t="s">
        <v>54</v>
      </c>
      <c r="D15" s="57">
        <f>71500</f>
        <v>71500</v>
      </c>
      <c r="E15" s="57">
        <f>F15-D15</f>
        <v>9220</v>
      </c>
      <c r="F15" s="57">
        <f>80500+220</f>
        <v>80720</v>
      </c>
    </row>
    <row r="16" spans="1:6" ht="38.25" x14ac:dyDescent="0.25">
      <c r="A16" s="9"/>
      <c r="B16" s="9">
        <v>67</v>
      </c>
      <c r="C16" s="13" t="s">
        <v>24</v>
      </c>
      <c r="D16" s="57">
        <f>205316+17650</f>
        <v>222966</v>
      </c>
      <c r="E16" s="57">
        <f>F16-D16</f>
        <v>68611.679999999993</v>
      </c>
      <c r="F16" s="57">
        <f>263672.68+27905</f>
        <v>291577.68</v>
      </c>
    </row>
    <row r="17" spans="1:6" ht="25.5" x14ac:dyDescent="0.25">
      <c r="A17" s="11">
        <v>7</v>
      </c>
      <c r="B17" s="12"/>
      <c r="C17" s="21" t="s">
        <v>8</v>
      </c>
      <c r="D17" s="56">
        <f t="shared" ref="D17:F17" si="2">D18</f>
        <v>100</v>
      </c>
      <c r="E17" s="56">
        <f>E18</f>
        <v>0</v>
      </c>
      <c r="F17" s="56">
        <f t="shared" si="2"/>
        <v>100</v>
      </c>
    </row>
    <row r="18" spans="1:6" ht="38.25" x14ac:dyDescent="0.25">
      <c r="A18" s="13"/>
      <c r="B18" s="13">
        <v>72</v>
      </c>
      <c r="C18" s="22" t="s">
        <v>22</v>
      </c>
      <c r="D18" s="57">
        <v>100</v>
      </c>
      <c r="E18" s="57">
        <f>F18-D18</f>
        <v>0</v>
      </c>
      <c r="F18" s="58">
        <v>100</v>
      </c>
    </row>
    <row r="19" spans="1:6" x14ac:dyDescent="0.25">
      <c r="A19" s="23">
        <v>9</v>
      </c>
      <c r="B19" s="23"/>
      <c r="C19" s="8" t="s">
        <v>56</v>
      </c>
      <c r="D19" s="61">
        <f t="shared" ref="D19:F19" si="3">D20</f>
        <v>50000</v>
      </c>
      <c r="E19" s="61">
        <f t="shared" si="3"/>
        <v>7911</v>
      </c>
      <c r="F19" s="61">
        <f t="shared" si="3"/>
        <v>57911</v>
      </c>
    </row>
    <row r="20" spans="1:6" x14ac:dyDescent="0.25">
      <c r="A20" s="13"/>
      <c r="B20" s="13">
        <v>92</v>
      </c>
      <c r="C20" s="22" t="s">
        <v>56</v>
      </c>
      <c r="D20" s="57">
        <v>50000</v>
      </c>
      <c r="E20" s="57">
        <f>F20-D20</f>
        <v>7911</v>
      </c>
      <c r="F20" s="58">
        <f>54356+18260+300-15005</f>
        <v>57911</v>
      </c>
    </row>
    <row r="21" spans="1:6" x14ac:dyDescent="0.25">
      <c r="A21" s="98" t="s">
        <v>55</v>
      </c>
      <c r="B21" s="99"/>
      <c r="C21" s="100"/>
      <c r="D21" s="59">
        <f t="shared" ref="D21:F21" si="4">D10+D19</f>
        <v>3562796</v>
      </c>
      <c r="E21" s="59">
        <f t="shared" si="4"/>
        <v>356006.68</v>
      </c>
      <c r="F21" s="59">
        <f t="shared" si="4"/>
        <v>3918802.68</v>
      </c>
    </row>
    <row r="24" spans="1:6" ht="15.75" x14ac:dyDescent="0.25">
      <c r="A24" s="81" t="s">
        <v>36</v>
      </c>
      <c r="B24" s="97"/>
      <c r="C24" s="97"/>
      <c r="D24" s="97"/>
      <c r="E24" s="97"/>
      <c r="F24" s="97"/>
    </row>
    <row r="25" spans="1:6" ht="18" x14ac:dyDescent="0.25">
      <c r="A25" s="20"/>
      <c r="B25" s="20"/>
      <c r="C25" s="20"/>
      <c r="D25" s="20"/>
      <c r="E25" s="5"/>
      <c r="F25" s="5"/>
    </row>
    <row r="26" spans="1:6" x14ac:dyDescent="0.25">
      <c r="A26" s="16" t="s">
        <v>5</v>
      </c>
      <c r="B26" s="15" t="s">
        <v>6</v>
      </c>
      <c r="C26" s="15" t="s">
        <v>9</v>
      </c>
      <c r="D26" s="16" t="s">
        <v>26</v>
      </c>
      <c r="E26" s="16" t="s">
        <v>122</v>
      </c>
      <c r="F26" s="16" t="s">
        <v>123</v>
      </c>
    </row>
    <row r="27" spans="1:6" x14ac:dyDescent="0.25">
      <c r="A27" s="35"/>
      <c r="B27" s="36"/>
      <c r="C27" s="34" t="s">
        <v>1</v>
      </c>
      <c r="D27" s="55">
        <f t="shared" ref="D27:F27" si="5">D28+D33</f>
        <v>3562796</v>
      </c>
      <c r="E27" s="55">
        <f t="shared" si="5"/>
        <v>356006.68</v>
      </c>
      <c r="F27" s="55">
        <f t="shared" si="5"/>
        <v>3918802.68</v>
      </c>
    </row>
    <row r="28" spans="1:6" ht="15.75" customHeight="1" x14ac:dyDescent="0.25">
      <c r="A28" s="8">
        <v>3</v>
      </c>
      <c r="B28" s="8"/>
      <c r="C28" s="8" t="s">
        <v>10</v>
      </c>
      <c r="D28" s="56">
        <f t="shared" ref="D28" si="6">SUM(D29:D31)</f>
        <v>3550096</v>
      </c>
      <c r="E28" s="56">
        <f>SUM(E29:E32)</f>
        <v>351796.68</v>
      </c>
      <c r="F28" s="56">
        <f>SUM(F29:F32)</f>
        <v>3901892.68</v>
      </c>
    </row>
    <row r="29" spans="1:6" ht="15.75" customHeight="1" x14ac:dyDescent="0.25">
      <c r="A29" s="8"/>
      <c r="B29" s="13">
        <v>31</v>
      </c>
      <c r="C29" s="13" t="s">
        <v>11</v>
      </c>
      <c r="D29" s="57">
        <f>37370+3097500+34240+5410+14680</f>
        <v>3189200</v>
      </c>
      <c r="E29" s="57">
        <f t="shared" ref="E29:E31" si="7">F29-D29</f>
        <v>203004</v>
      </c>
      <c r="F29" s="57">
        <v>3392204</v>
      </c>
    </row>
    <row r="30" spans="1:6" x14ac:dyDescent="0.25">
      <c r="A30" s="9"/>
      <c r="B30" s="9">
        <v>32</v>
      </c>
      <c r="C30" s="9" t="s">
        <v>19</v>
      </c>
      <c r="D30" s="57">
        <f>204786+40100+3980+20300+3300+84300+100+2970</f>
        <v>359836</v>
      </c>
      <c r="E30" s="57">
        <f t="shared" si="7"/>
        <v>147178.68</v>
      </c>
      <c r="F30" s="57">
        <f>263142.68+244916-1044</f>
        <v>507014.68</v>
      </c>
    </row>
    <row r="31" spans="1:6" x14ac:dyDescent="0.25">
      <c r="A31" s="9"/>
      <c r="B31" s="9">
        <v>34</v>
      </c>
      <c r="C31" s="9" t="s">
        <v>75</v>
      </c>
      <c r="D31" s="57">
        <f>530+530</f>
        <v>1060</v>
      </c>
      <c r="E31" s="57">
        <f t="shared" si="7"/>
        <v>570</v>
      </c>
      <c r="F31" s="57">
        <f>530+1100</f>
        <v>1630</v>
      </c>
    </row>
    <row r="32" spans="1:6" x14ac:dyDescent="0.25">
      <c r="A32" s="9"/>
      <c r="B32" s="9">
        <v>38</v>
      </c>
      <c r="C32" s="9" t="s">
        <v>104</v>
      </c>
      <c r="D32" s="57">
        <v>0</v>
      </c>
      <c r="E32" s="57">
        <f>F32-D32</f>
        <v>1044</v>
      </c>
      <c r="F32" s="57">
        <v>1044</v>
      </c>
    </row>
    <row r="33" spans="1:7" ht="25.5" x14ac:dyDescent="0.25">
      <c r="A33" s="11">
        <v>4</v>
      </c>
      <c r="B33" s="12"/>
      <c r="C33" s="21" t="s">
        <v>12</v>
      </c>
      <c r="D33" s="56">
        <f>SUM(D34:D34)</f>
        <v>12700</v>
      </c>
      <c r="E33" s="56">
        <f>SUM(E34:E34)</f>
        <v>4210</v>
      </c>
      <c r="F33" s="56">
        <f>SUM(F34:F34)</f>
        <v>16910</v>
      </c>
    </row>
    <row r="34" spans="1:7" ht="38.25" x14ac:dyDescent="0.25">
      <c r="A34" s="13"/>
      <c r="B34" s="13">
        <v>42</v>
      </c>
      <c r="C34" s="22" t="s">
        <v>25</v>
      </c>
      <c r="D34" s="57">
        <f>1000+11700</f>
        <v>12700</v>
      </c>
      <c r="E34" s="57">
        <f>F34-D34</f>
        <v>4210</v>
      </c>
      <c r="F34" s="58">
        <v>16910</v>
      </c>
    </row>
    <row r="35" spans="1:7" x14ac:dyDescent="0.25">
      <c r="E35" t="s">
        <v>130</v>
      </c>
    </row>
    <row r="38" spans="1:7" ht="18.75" x14ac:dyDescent="0.3">
      <c r="B38" s="71" t="s">
        <v>119</v>
      </c>
      <c r="C38" s="70"/>
      <c r="G38" s="71"/>
    </row>
    <row r="39" spans="1:7" ht="18.75" x14ac:dyDescent="0.3">
      <c r="B39" s="71" t="s">
        <v>120</v>
      </c>
      <c r="G39" s="71"/>
    </row>
  </sheetData>
  <mergeCells count="6">
    <mergeCell ref="A1:F1"/>
    <mergeCell ref="A3:F3"/>
    <mergeCell ref="A5:F5"/>
    <mergeCell ref="A7:F7"/>
    <mergeCell ref="A24:F24"/>
    <mergeCell ref="A21:C21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workbookViewId="0">
      <selection sqref="A1:F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42" customHeight="1" x14ac:dyDescent="0.25">
      <c r="A1" s="81" t="s">
        <v>121</v>
      </c>
      <c r="B1" s="81"/>
      <c r="C1" s="81"/>
      <c r="D1" s="81"/>
      <c r="E1" s="81"/>
      <c r="F1" s="8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81" t="s">
        <v>16</v>
      </c>
      <c r="B3" s="81"/>
      <c r="C3" s="81"/>
      <c r="D3" s="81"/>
      <c r="E3" s="81"/>
      <c r="F3" s="81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1" t="s">
        <v>4</v>
      </c>
      <c r="B5" s="81"/>
      <c r="C5" s="81"/>
      <c r="D5" s="81"/>
      <c r="E5" s="81"/>
      <c r="F5" s="81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81" t="s">
        <v>35</v>
      </c>
      <c r="B7" s="81"/>
      <c r="C7" s="81"/>
      <c r="D7" s="81"/>
      <c r="E7" s="81"/>
      <c r="F7" s="81"/>
    </row>
    <row r="8" spans="1:6" ht="18" x14ac:dyDescent="0.25">
      <c r="A8" s="4"/>
      <c r="B8" s="4"/>
      <c r="C8" s="4"/>
      <c r="D8" s="4"/>
      <c r="E8" s="5"/>
      <c r="F8" s="5"/>
    </row>
    <row r="9" spans="1:6" x14ac:dyDescent="0.25">
      <c r="A9" s="16" t="s">
        <v>5</v>
      </c>
      <c r="B9" s="15" t="s">
        <v>6</v>
      </c>
      <c r="C9" s="15" t="s">
        <v>3</v>
      </c>
      <c r="D9" s="16" t="s">
        <v>26</v>
      </c>
      <c r="E9" s="16" t="s">
        <v>122</v>
      </c>
      <c r="F9" s="16" t="s">
        <v>123</v>
      </c>
    </row>
    <row r="10" spans="1:6" x14ac:dyDescent="0.25">
      <c r="A10" s="35"/>
      <c r="B10" s="36"/>
      <c r="C10" s="34" t="s">
        <v>0</v>
      </c>
      <c r="D10" s="55">
        <f t="shared" ref="D10:F10" si="0">D11</f>
        <v>190560.9</v>
      </c>
      <c r="E10" s="55">
        <f t="shared" si="0"/>
        <v>16513.25</v>
      </c>
      <c r="F10" s="55">
        <f t="shared" si="0"/>
        <v>207074.15</v>
      </c>
    </row>
    <row r="11" spans="1:6" ht="15.75" customHeight="1" x14ac:dyDescent="0.25">
      <c r="A11" s="8">
        <v>6</v>
      </c>
      <c r="B11" s="8"/>
      <c r="C11" s="8" t="s">
        <v>7</v>
      </c>
      <c r="D11" s="56">
        <f t="shared" ref="D11:F11" si="1">D12+D13+D14</f>
        <v>190560.9</v>
      </c>
      <c r="E11" s="56">
        <f t="shared" si="1"/>
        <v>16513.25</v>
      </c>
      <c r="F11" s="56">
        <f t="shared" si="1"/>
        <v>207074.15</v>
      </c>
    </row>
    <row r="12" spans="1:6" ht="25.5" x14ac:dyDescent="0.25">
      <c r="A12" s="8"/>
      <c r="B12" s="13">
        <v>65</v>
      </c>
      <c r="C12" s="13" t="s">
        <v>53</v>
      </c>
      <c r="D12" s="57">
        <v>97000</v>
      </c>
      <c r="E12" s="57">
        <f>F12-D12</f>
        <v>400</v>
      </c>
      <c r="F12" s="57">
        <v>97400</v>
      </c>
    </row>
    <row r="13" spans="1:6" ht="38.25" x14ac:dyDescent="0.25">
      <c r="A13" s="8"/>
      <c r="B13" s="13">
        <v>66</v>
      </c>
      <c r="C13" s="13" t="s">
        <v>54</v>
      </c>
      <c r="D13" s="57">
        <v>4500</v>
      </c>
      <c r="E13" s="57">
        <f>F13-D13</f>
        <v>3000</v>
      </c>
      <c r="F13" s="57">
        <v>7500</v>
      </c>
    </row>
    <row r="14" spans="1:6" ht="38.25" x14ac:dyDescent="0.25">
      <c r="A14" s="9"/>
      <c r="B14" s="9">
        <v>67</v>
      </c>
      <c r="C14" s="13" t="s">
        <v>24</v>
      </c>
      <c r="D14" s="57">
        <v>89060.9</v>
      </c>
      <c r="E14" s="57">
        <f>F14-D14</f>
        <v>13113.25</v>
      </c>
      <c r="F14" s="57">
        <v>102174.15</v>
      </c>
    </row>
    <row r="15" spans="1:6" x14ac:dyDescent="0.25">
      <c r="A15" s="23">
        <v>9</v>
      </c>
      <c r="B15" s="23"/>
      <c r="C15" s="8" t="s">
        <v>56</v>
      </c>
      <c r="D15" s="61">
        <f t="shared" ref="D15:F15" si="2">D16</f>
        <v>50000</v>
      </c>
      <c r="E15" s="61">
        <f t="shared" si="2"/>
        <v>18655</v>
      </c>
      <c r="F15" s="61">
        <f t="shared" si="2"/>
        <v>68655</v>
      </c>
    </row>
    <row r="16" spans="1:6" x14ac:dyDescent="0.25">
      <c r="A16" s="13"/>
      <c r="B16" s="13">
        <v>92</v>
      </c>
      <c r="C16" s="22" t="s">
        <v>56</v>
      </c>
      <c r="D16" s="57">
        <v>50000</v>
      </c>
      <c r="E16" s="57">
        <f>F16-D16</f>
        <v>18655</v>
      </c>
      <c r="F16" s="58">
        <v>68655</v>
      </c>
    </row>
    <row r="17" spans="1:6" x14ac:dyDescent="0.25">
      <c r="A17" s="98" t="s">
        <v>55</v>
      </c>
      <c r="B17" s="99"/>
      <c r="C17" s="100"/>
      <c r="D17" s="59">
        <f t="shared" ref="D17:F17" si="3">D11+D15</f>
        <v>240560.9</v>
      </c>
      <c r="E17" s="59">
        <f t="shared" si="3"/>
        <v>35168.25</v>
      </c>
      <c r="F17" s="59">
        <f t="shared" si="3"/>
        <v>275729.15000000002</v>
      </c>
    </row>
    <row r="20" spans="1:6" ht="15.75" x14ac:dyDescent="0.25">
      <c r="A20" s="81" t="s">
        <v>36</v>
      </c>
      <c r="B20" s="97"/>
      <c r="C20" s="97"/>
      <c r="D20" s="97"/>
      <c r="E20" s="97"/>
      <c r="F20" s="97"/>
    </row>
    <row r="21" spans="1:6" ht="18" x14ac:dyDescent="0.25">
      <c r="A21" s="4"/>
      <c r="B21" s="4"/>
      <c r="C21" s="4"/>
      <c r="D21" s="4"/>
      <c r="E21" s="5"/>
      <c r="F21" s="5"/>
    </row>
    <row r="22" spans="1:6" x14ac:dyDescent="0.25">
      <c r="A22" s="16" t="s">
        <v>5</v>
      </c>
      <c r="B22" s="15" t="s">
        <v>6</v>
      </c>
      <c r="C22" s="15" t="s">
        <v>9</v>
      </c>
      <c r="D22" s="16" t="s">
        <v>26</v>
      </c>
      <c r="E22" s="16" t="s">
        <v>122</v>
      </c>
      <c r="F22" s="16" t="s">
        <v>123</v>
      </c>
    </row>
    <row r="23" spans="1:6" x14ac:dyDescent="0.25">
      <c r="A23" s="35"/>
      <c r="B23" s="36"/>
      <c r="C23" s="34" t="s">
        <v>1</v>
      </c>
      <c r="D23" s="55">
        <f>D24+D28</f>
        <v>240560.9</v>
      </c>
      <c r="E23" s="55">
        <f>E24+E28</f>
        <v>35168.25</v>
      </c>
      <c r="F23" s="55">
        <f>F24+F28</f>
        <v>275729.15000000002</v>
      </c>
    </row>
    <row r="24" spans="1:6" ht="15.75" customHeight="1" x14ac:dyDescent="0.25">
      <c r="A24" s="8">
        <v>3</v>
      </c>
      <c r="B24" s="8"/>
      <c r="C24" s="8" t="s">
        <v>10</v>
      </c>
      <c r="D24" s="56">
        <f t="shared" ref="D24" si="4">D26+D27</f>
        <v>236550.9</v>
      </c>
      <c r="E24" s="56">
        <f>E26+E27+E25</f>
        <v>21668.25</v>
      </c>
      <c r="F24" s="56">
        <f>F26+F27+F25</f>
        <v>258219.15</v>
      </c>
    </row>
    <row r="25" spans="1:6" x14ac:dyDescent="0.25">
      <c r="A25" s="9"/>
      <c r="B25" s="9">
        <v>31</v>
      </c>
      <c r="C25" s="9" t="s">
        <v>11</v>
      </c>
      <c r="D25" s="57">
        <v>0</v>
      </c>
      <c r="E25" s="57">
        <f>F25-D25</f>
        <v>700</v>
      </c>
      <c r="F25" s="57">
        <v>700</v>
      </c>
    </row>
    <row r="26" spans="1:6" x14ac:dyDescent="0.25">
      <c r="A26" s="9"/>
      <c r="B26" s="9">
        <v>32</v>
      </c>
      <c r="C26" s="9" t="s">
        <v>19</v>
      </c>
      <c r="D26" s="57">
        <f>89060.9+141290+4500</f>
        <v>234850.9</v>
      </c>
      <c r="E26" s="57">
        <f t="shared" ref="E26:E27" si="5">F26-D26</f>
        <v>20968.25</v>
      </c>
      <c r="F26" s="57">
        <f>101174.15+154645</f>
        <v>255819.15</v>
      </c>
    </row>
    <row r="27" spans="1:6" x14ac:dyDescent="0.25">
      <c r="A27" s="9"/>
      <c r="B27" s="9">
        <v>34</v>
      </c>
      <c r="C27" s="9" t="s">
        <v>57</v>
      </c>
      <c r="D27" s="57">
        <v>1700</v>
      </c>
      <c r="E27" s="57">
        <f t="shared" si="5"/>
        <v>0</v>
      </c>
      <c r="F27" s="57">
        <v>1700</v>
      </c>
    </row>
    <row r="28" spans="1:6" ht="25.5" x14ac:dyDescent="0.25">
      <c r="A28" s="11">
        <v>4</v>
      </c>
      <c r="B28" s="12"/>
      <c r="C28" s="21" t="s">
        <v>12</v>
      </c>
      <c r="D28" s="56">
        <f t="shared" ref="D28:F28" si="6">D29</f>
        <v>4010</v>
      </c>
      <c r="E28" s="56">
        <f t="shared" si="6"/>
        <v>13500</v>
      </c>
      <c r="F28" s="56">
        <f t="shared" si="6"/>
        <v>17510</v>
      </c>
    </row>
    <row r="29" spans="1:6" ht="38.25" x14ac:dyDescent="0.25">
      <c r="A29" s="13"/>
      <c r="B29" s="13">
        <v>42</v>
      </c>
      <c r="C29" s="22" t="s">
        <v>25</v>
      </c>
      <c r="D29" s="57">
        <v>4010</v>
      </c>
      <c r="E29" s="57">
        <f>F29-D29</f>
        <v>13500</v>
      </c>
      <c r="F29" s="58">
        <v>17510</v>
      </c>
    </row>
    <row r="33" spans="2:7" ht="18.75" x14ac:dyDescent="0.3">
      <c r="B33" s="71" t="s">
        <v>119</v>
      </c>
      <c r="C33" s="70"/>
      <c r="G33" s="71"/>
    </row>
    <row r="34" spans="2:7" ht="18.75" x14ac:dyDescent="0.3">
      <c r="B34" s="71" t="s">
        <v>120</v>
      </c>
      <c r="G34" s="71"/>
    </row>
  </sheetData>
  <mergeCells count="6">
    <mergeCell ref="A20:F20"/>
    <mergeCell ref="A1:F1"/>
    <mergeCell ref="A3:F3"/>
    <mergeCell ref="A5:F5"/>
    <mergeCell ref="A7:F7"/>
    <mergeCell ref="A17:C17"/>
  </mergeCells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selection sqref="A1:D1"/>
    </sheetView>
  </sheetViews>
  <sheetFormatPr defaultRowHeight="15" x14ac:dyDescent="0.25"/>
  <cols>
    <col min="1" max="1" width="26.28515625" customWidth="1"/>
    <col min="2" max="4" width="25.28515625" customWidth="1"/>
  </cols>
  <sheetData>
    <row r="1" spans="1:4" ht="42" customHeight="1" x14ac:dyDescent="0.25">
      <c r="A1" s="81" t="s">
        <v>132</v>
      </c>
      <c r="B1" s="81"/>
      <c r="C1" s="81"/>
      <c r="D1" s="81"/>
    </row>
    <row r="2" spans="1:4" ht="18" customHeight="1" x14ac:dyDescent="0.25">
      <c r="A2" s="20"/>
      <c r="B2" s="20"/>
      <c r="C2" s="20"/>
      <c r="D2" s="20"/>
    </row>
    <row r="3" spans="1:4" ht="15.75" customHeight="1" x14ac:dyDescent="0.25">
      <c r="A3" s="81" t="s">
        <v>16</v>
      </c>
      <c r="B3" s="81"/>
      <c r="C3" s="81"/>
      <c r="D3" s="81"/>
    </row>
    <row r="4" spans="1:4" ht="18" x14ac:dyDescent="0.25">
      <c r="B4" s="20"/>
      <c r="C4" s="5"/>
      <c r="D4" s="5"/>
    </row>
    <row r="5" spans="1:4" ht="18" customHeight="1" x14ac:dyDescent="0.25">
      <c r="A5" s="81" t="s">
        <v>4</v>
      </c>
      <c r="B5" s="81"/>
      <c r="C5" s="81"/>
      <c r="D5" s="81"/>
    </row>
    <row r="6" spans="1:4" ht="18" x14ac:dyDescent="0.25">
      <c r="A6" s="20"/>
      <c r="B6" s="20"/>
      <c r="C6" s="5"/>
      <c r="D6" s="5"/>
    </row>
    <row r="7" spans="1:4" ht="15.75" customHeight="1" x14ac:dyDescent="0.25">
      <c r="A7" s="81" t="s">
        <v>37</v>
      </c>
      <c r="B7" s="81"/>
      <c r="C7" s="81"/>
      <c r="D7" s="81"/>
    </row>
    <row r="8" spans="1:4" ht="18" x14ac:dyDescent="0.25">
      <c r="A8" s="20"/>
      <c r="B8" s="20"/>
      <c r="C8" s="5"/>
      <c r="D8" s="5"/>
    </row>
    <row r="9" spans="1:4" x14ac:dyDescent="0.25">
      <c r="A9" s="16" t="s">
        <v>39</v>
      </c>
      <c r="B9" s="16" t="s">
        <v>26</v>
      </c>
      <c r="C9" s="16" t="s">
        <v>122</v>
      </c>
      <c r="D9" s="16" t="s">
        <v>123</v>
      </c>
    </row>
    <row r="10" spans="1:4" x14ac:dyDescent="0.25">
      <c r="A10" s="37" t="s">
        <v>0</v>
      </c>
      <c r="B10" s="55">
        <f>B11+B14+B16+B18+B20+B24</f>
        <v>3512796</v>
      </c>
      <c r="C10" s="55">
        <f>C11+C14+C16+C18+C20+C24</f>
        <v>348095.68</v>
      </c>
      <c r="D10" s="55">
        <f>D11+D14+D16+D18+D20+D24</f>
        <v>3860891.68</v>
      </c>
    </row>
    <row r="11" spans="1:4" x14ac:dyDescent="0.25">
      <c r="A11" s="21" t="s">
        <v>43</v>
      </c>
      <c r="B11" s="60">
        <f>SUM(B12:B13)</f>
        <v>222966</v>
      </c>
      <c r="C11" s="60">
        <f>SUM(C12:C13)</f>
        <v>64111.679999999993</v>
      </c>
      <c r="D11" s="60">
        <f>SUM(D12:D13)</f>
        <v>287077.68</v>
      </c>
    </row>
    <row r="12" spans="1:4" x14ac:dyDescent="0.25">
      <c r="A12" s="10" t="s">
        <v>44</v>
      </c>
      <c r="B12" s="57">
        <v>17650</v>
      </c>
      <c r="C12" s="57">
        <f>D12-B12</f>
        <v>5755</v>
      </c>
      <c r="D12" s="57">
        <f>4530+16860+2015</f>
        <v>23405</v>
      </c>
    </row>
    <row r="13" spans="1:4" x14ac:dyDescent="0.25">
      <c r="A13" s="10" t="s">
        <v>59</v>
      </c>
      <c r="B13" s="57">
        <v>205316</v>
      </c>
      <c r="C13" s="57">
        <f>D13-B13</f>
        <v>58356.679999999993</v>
      </c>
      <c r="D13" s="57">
        <v>263672.68</v>
      </c>
    </row>
    <row r="14" spans="1:4" x14ac:dyDescent="0.25">
      <c r="A14" s="8" t="s">
        <v>92</v>
      </c>
      <c r="B14" s="61">
        <f>B15</f>
        <v>0</v>
      </c>
      <c r="C14" s="61">
        <f>C15</f>
        <v>220</v>
      </c>
      <c r="D14" s="61">
        <f>D15</f>
        <v>220</v>
      </c>
    </row>
    <row r="15" spans="1:4" x14ac:dyDescent="0.25">
      <c r="A15" s="14" t="s">
        <v>93</v>
      </c>
      <c r="B15" s="57">
        <v>0</v>
      </c>
      <c r="C15" s="57">
        <f>D15-B15</f>
        <v>220</v>
      </c>
      <c r="D15" s="57">
        <v>220</v>
      </c>
    </row>
    <row r="16" spans="1:4" x14ac:dyDescent="0.25">
      <c r="A16" s="8" t="s">
        <v>45</v>
      </c>
      <c r="B16" s="61">
        <f>B17</f>
        <v>79000</v>
      </c>
      <c r="C16" s="61">
        <f>C17</f>
        <v>1500</v>
      </c>
      <c r="D16" s="61">
        <f>D17</f>
        <v>80500</v>
      </c>
    </row>
    <row r="17" spans="1:4" x14ac:dyDescent="0.25">
      <c r="A17" s="14" t="s">
        <v>46</v>
      </c>
      <c r="B17" s="57">
        <v>79000</v>
      </c>
      <c r="C17" s="57">
        <f>D17-B17</f>
        <v>1500</v>
      </c>
      <c r="D17" s="57">
        <v>80500</v>
      </c>
    </row>
    <row r="18" spans="1:4" ht="25.5" x14ac:dyDescent="0.25">
      <c r="A18" s="8" t="s">
        <v>41</v>
      </c>
      <c r="B18" s="61">
        <f>B19</f>
        <v>3980</v>
      </c>
      <c r="C18" s="61">
        <f>C19</f>
        <v>120</v>
      </c>
      <c r="D18" s="61">
        <f>D19</f>
        <v>4100</v>
      </c>
    </row>
    <row r="19" spans="1:4" ht="25.5" x14ac:dyDescent="0.25">
      <c r="A19" s="14" t="s">
        <v>42</v>
      </c>
      <c r="B19" s="57">
        <v>3980</v>
      </c>
      <c r="C19" s="57">
        <f>D19-B19</f>
        <v>120</v>
      </c>
      <c r="D19" s="57">
        <v>4100</v>
      </c>
    </row>
    <row r="20" spans="1:4" x14ac:dyDescent="0.25">
      <c r="A20" s="37" t="s">
        <v>40</v>
      </c>
      <c r="B20" s="61">
        <f>SUM(B21:B23)</f>
        <v>3206750</v>
      </c>
      <c r="C20" s="61">
        <f>SUM(C21:C23)</f>
        <v>282144</v>
      </c>
      <c r="D20" s="61">
        <f>SUM(D21:D23)</f>
        <v>3488894</v>
      </c>
    </row>
    <row r="21" spans="1:4" x14ac:dyDescent="0.25">
      <c r="A21" s="10" t="s">
        <v>99</v>
      </c>
      <c r="B21" s="57">
        <v>3117800</v>
      </c>
      <c r="C21" s="57">
        <f t="shared" ref="C21:C22" si="0">D21-B21</f>
        <v>222270</v>
      </c>
      <c r="D21" s="58">
        <v>3340070</v>
      </c>
    </row>
    <row r="22" spans="1:4" x14ac:dyDescent="0.25">
      <c r="A22" s="10" t="s">
        <v>76</v>
      </c>
      <c r="B22" s="57">
        <v>37540</v>
      </c>
      <c r="C22" s="57">
        <f t="shared" si="0"/>
        <v>3865</v>
      </c>
      <c r="D22" s="58">
        <v>41405</v>
      </c>
    </row>
    <row r="23" spans="1:4" x14ac:dyDescent="0.25">
      <c r="A23" s="10" t="s">
        <v>100</v>
      </c>
      <c r="B23" s="57">
        <v>51410</v>
      </c>
      <c r="C23" s="57">
        <f>D23-B23</f>
        <v>56009</v>
      </c>
      <c r="D23" s="58">
        <f>102919+4500</f>
        <v>107419</v>
      </c>
    </row>
    <row r="24" spans="1:4" ht="25.5" x14ac:dyDescent="0.25">
      <c r="A24" s="37" t="s">
        <v>77</v>
      </c>
      <c r="B24" s="61">
        <f>B25</f>
        <v>100</v>
      </c>
      <c r="C24" s="61">
        <f>C25</f>
        <v>0</v>
      </c>
      <c r="D24" s="61">
        <f>D25</f>
        <v>100</v>
      </c>
    </row>
    <row r="25" spans="1:4" ht="25.5" x14ac:dyDescent="0.25">
      <c r="A25" s="14" t="s">
        <v>78</v>
      </c>
      <c r="B25" s="57">
        <v>100</v>
      </c>
      <c r="C25" s="57">
        <f>D25-B25</f>
        <v>0</v>
      </c>
      <c r="D25" s="57">
        <v>100</v>
      </c>
    </row>
    <row r="26" spans="1:4" x14ac:dyDescent="0.25">
      <c r="A26" s="37" t="s">
        <v>96</v>
      </c>
      <c r="B26" s="61">
        <f>SUM(B29:B31)</f>
        <v>50000</v>
      </c>
      <c r="C26" s="61">
        <f>SUM(C27:C31)</f>
        <v>7911</v>
      </c>
      <c r="D26" s="61">
        <f>SUM(D27:D31)</f>
        <v>57911</v>
      </c>
    </row>
    <row r="27" spans="1:4" ht="29.45" customHeight="1" x14ac:dyDescent="0.25">
      <c r="A27" s="14" t="s">
        <v>128</v>
      </c>
      <c r="B27" s="57">
        <v>0</v>
      </c>
      <c r="C27" s="57">
        <f t="shared" ref="C27:C30" si="1">D27-B27</f>
        <v>300</v>
      </c>
      <c r="D27" s="58">
        <v>300</v>
      </c>
    </row>
    <row r="28" spans="1:4" ht="29.45" customHeight="1" x14ac:dyDescent="0.25">
      <c r="A28" s="14" t="s">
        <v>129</v>
      </c>
      <c r="B28" s="57">
        <v>0</v>
      </c>
      <c r="C28" s="57">
        <f t="shared" si="1"/>
        <v>-15005</v>
      </c>
      <c r="D28" s="58">
        <v>-15005</v>
      </c>
    </row>
    <row r="29" spans="1:4" ht="29.45" customHeight="1" x14ac:dyDescent="0.25">
      <c r="A29" s="14" t="s">
        <v>103</v>
      </c>
      <c r="B29" s="57">
        <v>0</v>
      </c>
      <c r="C29" s="57">
        <f t="shared" si="1"/>
        <v>18260</v>
      </c>
      <c r="D29" s="58">
        <v>18260</v>
      </c>
    </row>
    <row r="30" spans="1:4" ht="29.45" customHeight="1" x14ac:dyDescent="0.25">
      <c r="A30" s="14" t="s">
        <v>101</v>
      </c>
      <c r="B30" s="57">
        <v>0</v>
      </c>
      <c r="C30" s="57">
        <f t="shared" si="1"/>
        <v>1579</v>
      </c>
      <c r="D30" s="58">
        <v>1579</v>
      </c>
    </row>
    <row r="31" spans="1:4" ht="29.45" customHeight="1" x14ac:dyDescent="0.25">
      <c r="A31" s="14" t="s">
        <v>102</v>
      </c>
      <c r="B31" s="57">
        <v>50000</v>
      </c>
      <c r="C31" s="57">
        <f>D31-B31</f>
        <v>2777</v>
      </c>
      <c r="D31" s="58">
        <v>52777</v>
      </c>
    </row>
    <row r="32" spans="1:4" x14ac:dyDescent="0.25">
      <c r="A32" s="23" t="s">
        <v>55</v>
      </c>
      <c r="B32" s="59">
        <f>B10+B26</f>
        <v>3562796</v>
      </c>
      <c r="C32" s="59">
        <f>C10+C26</f>
        <v>356006.68</v>
      </c>
      <c r="D32" s="59">
        <f>D10+D26</f>
        <v>3918802.68</v>
      </c>
    </row>
    <row r="35" spans="1:4" ht="15.75" customHeight="1" x14ac:dyDescent="0.25">
      <c r="A35" s="81" t="s">
        <v>38</v>
      </c>
      <c r="B35" s="81"/>
      <c r="C35" s="81"/>
      <c r="D35" s="81"/>
    </row>
    <row r="36" spans="1:4" ht="18" x14ac:dyDescent="0.25">
      <c r="A36" s="20"/>
      <c r="B36" s="20"/>
      <c r="C36" s="5"/>
      <c r="D36" s="5"/>
    </row>
    <row r="37" spans="1:4" x14ac:dyDescent="0.25">
      <c r="A37" s="16" t="s">
        <v>39</v>
      </c>
      <c r="B37" s="16" t="s">
        <v>26</v>
      </c>
      <c r="C37" s="16" t="s">
        <v>122</v>
      </c>
      <c r="D37" s="16" t="s">
        <v>123</v>
      </c>
    </row>
    <row r="38" spans="1:4" x14ac:dyDescent="0.25">
      <c r="A38" s="37" t="s">
        <v>1</v>
      </c>
      <c r="B38" s="55">
        <f>B39+B42+B44+B46+B48+B52+B54</f>
        <v>3562796</v>
      </c>
      <c r="C38" s="55">
        <f>C39+C42+C44+C46+C48+C52+C54</f>
        <v>356006.68</v>
      </c>
      <c r="D38" s="55">
        <f>D39+D42+D44+D46+D48+D52+D54</f>
        <v>3918802.68</v>
      </c>
    </row>
    <row r="39" spans="1:4" ht="15.75" customHeight="1" x14ac:dyDescent="0.25">
      <c r="A39" s="21" t="s">
        <v>43</v>
      </c>
      <c r="B39" s="61">
        <f>SUM(B40:B41)</f>
        <v>222966</v>
      </c>
      <c r="C39" s="61">
        <f>SUM(C40:C41)</f>
        <v>64111.679999999993</v>
      </c>
      <c r="D39" s="61">
        <f>SUM(D40:D41)</f>
        <v>287077.68</v>
      </c>
    </row>
    <row r="40" spans="1:4" x14ac:dyDescent="0.25">
      <c r="A40" s="10" t="s">
        <v>44</v>
      </c>
      <c r="B40" s="57">
        <v>17650</v>
      </c>
      <c r="C40" s="57">
        <f>D40-B40</f>
        <v>5755</v>
      </c>
      <c r="D40" s="57">
        <v>23405</v>
      </c>
    </row>
    <row r="41" spans="1:4" x14ac:dyDescent="0.25">
      <c r="A41" s="10" t="s">
        <v>59</v>
      </c>
      <c r="B41" s="57">
        <v>205316</v>
      </c>
      <c r="C41" s="57">
        <f>D41-B41</f>
        <v>58356.679999999993</v>
      </c>
      <c r="D41" s="57">
        <v>263672.68</v>
      </c>
    </row>
    <row r="42" spans="1:4" x14ac:dyDescent="0.25">
      <c r="A42" s="8" t="s">
        <v>92</v>
      </c>
      <c r="B42" s="61">
        <f>B43</f>
        <v>0</v>
      </c>
      <c r="C42" s="61">
        <f>C43</f>
        <v>220</v>
      </c>
      <c r="D42" s="61">
        <f>D43</f>
        <v>220</v>
      </c>
    </row>
    <row r="43" spans="1:4" x14ac:dyDescent="0.25">
      <c r="A43" s="14" t="s">
        <v>93</v>
      </c>
      <c r="B43" s="57">
        <v>0</v>
      </c>
      <c r="C43" s="57">
        <f>D43-B43</f>
        <v>220</v>
      </c>
      <c r="D43" s="57">
        <v>220</v>
      </c>
    </row>
    <row r="44" spans="1:4" x14ac:dyDescent="0.25">
      <c r="A44" s="8" t="s">
        <v>45</v>
      </c>
      <c r="B44" s="61">
        <f>B45</f>
        <v>79000</v>
      </c>
      <c r="C44" s="61">
        <f>C45</f>
        <v>-13505</v>
      </c>
      <c r="D44" s="61">
        <f>D45</f>
        <v>65495</v>
      </c>
    </row>
    <row r="45" spans="1:4" x14ac:dyDescent="0.25">
      <c r="A45" s="14" t="s">
        <v>46</v>
      </c>
      <c r="B45" s="57">
        <v>79000</v>
      </c>
      <c r="C45" s="57">
        <f>D45-B45</f>
        <v>-13505</v>
      </c>
      <c r="D45" s="57">
        <v>65495</v>
      </c>
    </row>
    <row r="46" spans="1:4" ht="25.5" x14ac:dyDescent="0.25">
      <c r="A46" s="8" t="s">
        <v>41</v>
      </c>
      <c r="B46" s="61">
        <f>B47</f>
        <v>3980</v>
      </c>
      <c r="C46" s="61">
        <f>C47</f>
        <v>120</v>
      </c>
      <c r="D46" s="61">
        <f>D47</f>
        <v>4100</v>
      </c>
    </row>
    <row r="47" spans="1:4" ht="25.5" x14ac:dyDescent="0.25">
      <c r="A47" s="14" t="s">
        <v>42</v>
      </c>
      <c r="B47" s="57">
        <v>3980</v>
      </c>
      <c r="C47" s="57">
        <f>D47-B47</f>
        <v>120</v>
      </c>
      <c r="D47" s="57">
        <v>4100</v>
      </c>
    </row>
    <row r="48" spans="1:4" x14ac:dyDescent="0.25">
      <c r="A48" s="37" t="s">
        <v>40</v>
      </c>
      <c r="B48" s="61">
        <f>SUM(B49:B51)</f>
        <v>3206750</v>
      </c>
      <c r="C48" s="61">
        <f>SUM(C49:C51)</f>
        <v>282144</v>
      </c>
      <c r="D48" s="61">
        <f>SUM(D49:D51)</f>
        <v>3488894</v>
      </c>
    </row>
    <row r="49" spans="1:6" x14ac:dyDescent="0.25">
      <c r="A49" s="10" t="s">
        <v>99</v>
      </c>
      <c r="B49" s="57">
        <v>3117800</v>
      </c>
      <c r="C49" s="57">
        <f t="shared" ref="C49:C50" si="2">D49-B49</f>
        <v>222270</v>
      </c>
      <c r="D49" s="58">
        <v>3340070</v>
      </c>
    </row>
    <row r="50" spans="1:6" x14ac:dyDescent="0.25">
      <c r="A50" s="10" t="s">
        <v>76</v>
      </c>
      <c r="B50" s="57">
        <v>37540</v>
      </c>
      <c r="C50" s="57">
        <f t="shared" si="2"/>
        <v>3865</v>
      </c>
      <c r="D50" s="58">
        <v>41405</v>
      </c>
    </row>
    <row r="51" spans="1:6" x14ac:dyDescent="0.25">
      <c r="A51" s="10" t="s">
        <v>100</v>
      </c>
      <c r="B51" s="57">
        <v>51410</v>
      </c>
      <c r="C51" s="57">
        <f>D51-B51</f>
        <v>56009</v>
      </c>
      <c r="D51" s="58">
        <v>107419</v>
      </c>
    </row>
    <row r="52" spans="1:6" ht="25.5" x14ac:dyDescent="0.25">
      <c r="A52" s="37" t="s">
        <v>77</v>
      </c>
      <c r="B52" s="61">
        <f>B53</f>
        <v>100</v>
      </c>
      <c r="C52" s="61">
        <f>C53</f>
        <v>0</v>
      </c>
      <c r="D52" s="61">
        <f>D53</f>
        <v>100</v>
      </c>
    </row>
    <row r="53" spans="1:6" ht="25.5" x14ac:dyDescent="0.25">
      <c r="A53" s="14" t="s">
        <v>78</v>
      </c>
      <c r="B53" s="57">
        <v>100</v>
      </c>
      <c r="C53" s="57">
        <f>D53-B53</f>
        <v>0</v>
      </c>
      <c r="D53" s="57">
        <v>100</v>
      </c>
    </row>
    <row r="54" spans="1:6" x14ac:dyDescent="0.25">
      <c r="A54" s="37" t="s">
        <v>96</v>
      </c>
      <c r="B54" s="61">
        <f>SUM(B56:B58)</f>
        <v>50000</v>
      </c>
      <c r="C54" s="61">
        <f>SUM(C55:C58)</f>
        <v>22916</v>
      </c>
      <c r="D54" s="61">
        <f>SUM(D55:D58)</f>
        <v>72916</v>
      </c>
    </row>
    <row r="55" spans="1:6" ht="29.45" customHeight="1" x14ac:dyDescent="0.25">
      <c r="A55" s="14" t="s">
        <v>128</v>
      </c>
      <c r="B55" s="57">
        <v>0</v>
      </c>
      <c r="C55" s="57">
        <f>D55-B55</f>
        <v>300</v>
      </c>
      <c r="D55" s="58">
        <v>300</v>
      </c>
    </row>
    <row r="56" spans="1:6" ht="29.45" customHeight="1" x14ac:dyDescent="0.25">
      <c r="A56" s="14" t="s">
        <v>103</v>
      </c>
      <c r="B56" s="57">
        <v>0</v>
      </c>
      <c r="C56" s="57">
        <f>D56-B56</f>
        <v>18260</v>
      </c>
      <c r="D56" s="58">
        <v>18260</v>
      </c>
    </row>
    <row r="57" spans="1:6" ht="29.45" customHeight="1" x14ac:dyDescent="0.25">
      <c r="A57" s="14" t="s">
        <v>101</v>
      </c>
      <c r="B57" s="57">
        <v>0</v>
      </c>
      <c r="C57" s="57">
        <f>D57-B57</f>
        <v>1579</v>
      </c>
      <c r="D57" s="58">
        <v>1579</v>
      </c>
    </row>
    <row r="58" spans="1:6" ht="29.45" customHeight="1" x14ac:dyDescent="0.25">
      <c r="A58" s="14" t="s">
        <v>102</v>
      </c>
      <c r="B58" s="57">
        <v>50000</v>
      </c>
      <c r="C58" s="57">
        <f>D58-B58</f>
        <v>2777</v>
      </c>
      <c r="D58" s="58">
        <v>52777</v>
      </c>
    </row>
    <row r="62" spans="1:6" ht="13.5" customHeight="1" x14ac:dyDescent="0.25"/>
    <row r="63" spans="1:6" ht="18.75" x14ac:dyDescent="0.3">
      <c r="A63" s="71" t="s">
        <v>119</v>
      </c>
      <c r="F63" s="71"/>
    </row>
    <row r="64" spans="1:6" ht="18.75" x14ac:dyDescent="0.3">
      <c r="A64" s="71" t="s">
        <v>120</v>
      </c>
      <c r="F64" s="71"/>
    </row>
  </sheetData>
  <mergeCells count="5">
    <mergeCell ref="A1:D1"/>
    <mergeCell ref="A3:D3"/>
    <mergeCell ref="A5:D5"/>
    <mergeCell ref="A7:D7"/>
    <mergeCell ref="A35:D35"/>
  </mergeCells>
  <pageMargins left="0.7" right="0.7" top="0.75" bottom="0.75" header="0.3" footer="0.3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zoomScaleNormal="100" workbookViewId="0">
      <selection sqref="A1:D1"/>
    </sheetView>
  </sheetViews>
  <sheetFormatPr defaultRowHeight="15" x14ac:dyDescent="0.25"/>
  <cols>
    <col min="1" max="1" width="27.7109375" customWidth="1"/>
    <col min="2" max="4" width="25.28515625" customWidth="1"/>
  </cols>
  <sheetData>
    <row r="1" spans="1:4" ht="42" customHeight="1" x14ac:dyDescent="0.25">
      <c r="A1" s="81" t="s">
        <v>133</v>
      </c>
      <c r="B1" s="81"/>
      <c r="C1" s="81"/>
      <c r="D1" s="81"/>
    </row>
    <row r="2" spans="1:4" ht="18" customHeight="1" x14ac:dyDescent="0.25">
      <c r="A2" s="20"/>
      <c r="B2" s="20"/>
      <c r="C2" s="20"/>
      <c r="D2" s="20"/>
    </row>
    <row r="3" spans="1:4" ht="15.75" customHeight="1" x14ac:dyDescent="0.25">
      <c r="A3" s="81" t="s">
        <v>16</v>
      </c>
      <c r="B3" s="81"/>
      <c r="C3" s="81"/>
      <c r="D3" s="81"/>
    </row>
    <row r="4" spans="1:4" ht="18" x14ac:dyDescent="0.25">
      <c r="B4" s="20"/>
      <c r="C4" s="5"/>
      <c r="D4" s="5"/>
    </row>
    <row r="5" spans="1:4" ht="18" customHeight="1" x14ac:dyDescent="0.25">
      <c r="A5" s="81" t="s">
        <v>4</v>
      </c>
      <c r="B5" s="81"/>
      <c r="C5" s="81"/>
      <c r="D5" s="81"/>
    </row>
    <row r="6" spans="1:4" ht="18" x14ac:dyDescent="0.25">
      <c r="A6" s="20"/>
      <c r="B6" s="20"/>
      <c r="C6" s="5"/>
      <c r="D6" s="5"/>
    </row>
    <row r="7" spans="1:4" ht="15.75" customHeight="1" x14ac:dyDescent="0.25">
      <c r="A7" s="81" t="s">
        <v>37</v>
      </c>
      <c r="B7" s="81"/>
      <c r="C7" s="81"/>
      <c r="D7" s="81"/>
    </row>
    <row r="8" spans="1:4" ht="18" x14ac:dyDescent="0.25">
      <c r="A8" s="20"/>
      <c r="B8" s="20"/>
      <c r="C8" s="5"/>
      <c r="D8" s="5"/>
    </row>
    <row r="9" spans="1:4" x14ac:dyDescent="0.25">
      <c r="A9" s="16" t="s">
        <v>39</v>
      </c>
      <c r="B9" s="16" t="s">
        <v>26</v>
      </c>
      <c r="C9" s="16" t="s">
        <v>122</v>
      </c>
      <c r="D9" s="16" t="s">
        <v>123</v>
      </c>
    </row>
    <row r="10" spans="1:4" x14ac:dyDescent="0.25">
      <c r="A10" s="37" t="s">
        <v>0</v>
      </c>
      <c r="B10" s="55">
        <f t="shared" ref="B10" si="0">B11+B15+B13</f>
        <v>190560.9</v>
      </c>
      <c r="C10" s="55">
        <f>C11+C15+C13+C17</f>
        <v>16513.25</v>
      </c>
      <c r="D10" s="55">
        <f>D11+D15+D13+D17</f>
        <v>207074.15</v>
      </c>
    </row>
    <row r="11" spans="1:4" x14ac:dyDescent="0.25">
      <c r="A11" s="21" t="s">
        <v>43</v>
      </c>
      <c r="B11" s="60">
        <f t="shared" ref="B11:D11" si="1">B12</f>
        <v>89060.9</v>
      </c>
      <c r="C11" s="60">
        <f t="shared" si="1"/>
        <v>12113.25</v>
      </c>
      <c r="D11" s="60">
        <f t="shared" si="1"/>
        <v>101174.15</v>
      </c>
    </row>
    <row r="12" spans="1:4" x14ac:dyDescent="0.25">
      <c r="A12" s="10" t="s">
        <v>59</v>
      </c>
      <c r="B12" s="57">
        <v>89060.9</v>
      </c>
      <c r="C12" s="57">
        <f>D12-B12</f>
        <v>12113.25</v>
      </c>
      <c r="D12" s="57">
        <v>101174.15</v>
      </c>
    </row>
    <row r="13" spans="1:4" x14ac:dyDescent="0.25">
      <c r="A13" s="37" t="s">
        <v>45</v>
      </c>
      <c r="B13" s="61">
        <f t="shared" ref="B13:D13" si="2">B14</f>
        <v>4500</v>
      </c>
      <c r="C13" s="61">
        <f t="shared" si="2"/>
        <v>3000</v>
      </c>
      <c r="D13" s="61">
        <f t="shared" si="2"/>
        <v>7500</v>
      </c>
    </row>
    <row r="14" spans="1:4" x14ac:dyDescent="0.25">
      <c r="A14" s="10" t="s">
        <v>46</v>
      </c>
      <c r="B14" s="57">
        <v>4500</v>
      </c>
      <c r="C14" s="57">
        <f>D14-B14</f>
        <v>3000</v>
      </c>
      <c r="D14" s="58">
        <v>7500</v>
      </c>
    </row>
    <row r="15" spans="1:4" ht="25.5" x14ac:dyDescent="0.25">
      <c r="A15" s="8" t="s">
        <v>41</v>
      </c>
      <c r="B15" s="61">
        <f t="shared" ref="B15:D15" si="3">B16</f>
        <v>97000</v>
      </c>
      <c r="C15" s="61">
        <f t="shared" si="3"/>
        <v>400</v>
      </c>
      <c r="D15" s="61">
        <f t="shared" si="3"/>
        <v>97400</v>
      </c>
    </row>
    <row r="16" spans="1:4" ht="28.5" customHeight="1" x14ac:dyDescent="0.25">
      <c r="A16" s="14" t="s">
        <v>42</v>
      </c>
      <c r="B16" s="57">
        <v>97000</v>
      </c>
      <c r="C16" s="57">
        <f>D16-B16</f>
        <v>400</v>
      </c>
      <c r="D16" s="57">
        <v>97400</v>
      </c>
    </row>
    <row r="17" spans="1:4" x14ac:dyDescent="0.25">
      <c r="A17" s="37" t="s">
        <v>40</v>
      </c>
      <c r="B17" s="61">
        <f t="shared" ref="B17:D17" si="4">B18</f>
        <v>0</v>
      </c>
      <c r="C17" s="61">
        <f t="shared" si="4"/>
        <v>1000</v>
      </c>
      <c r="D17" s="61">
        <f t="shared" si="4"/>
        <v>1000</v>
      </c>
    </row>
    <row r="18" spans="1:4" x14ac:dyDescent="0.25">
      <c r="A18" s="10" t="s">
        <v>100</v>
      </c>
      <c r="B18" s="57">
        <v>0</v>
      </c>
      <c r="C18" s="57">
        <f>D18-B18</f>
        <v>1000</v>
      </c>
      <c r="D18" s="58">
        <v>1000</v>
      </c>
    </row>
    <row r="19" spans="1:4" x14ac:dyDescent="0.25">
      <c r="A19" s="37" t="s">
        <v>96</v>
      </c>
      <c r="B19" s="61">
        <f>B21</f>
        <v>50000</v>
      </c>
      <c r="C19" s="61">
        <f>C21+C20</f>
        <v>18655</v>
      </c>
      <c r="D19" s="61">
        <f>D21+D20</f>
        <v>68655</v>
      </c>
    </row>
    <row r="20" spans="1:4" ht="29.45" customHeight="1" x14ac:dyDescent="0.25">
      <c r="A20" s="14" t="s">
        <v>101</v>
      </c>
      <c r="B20" s="57">
        <v>0</v>
      </c>
      <c r="C20" s="57">
        <f>D20-B20</f>
        <v>2100</v>
      </c>
      <c r="D20" s="58">
        <v>2100</v>
      </c>
    </row>
    <row r="21" spans="1:4" ht="29.45" customHeight="1" x14ac:dyDescent="0.25">
      <c r="A21" s="14" t="s">
        <v>98</v>
      </c>
      <c r="B21" s="57">
        <v>50000</v>
      </c>
      <c r="C21" s="57">
        <f>D21-B21</f>
        <v>16555</v>
      </c>
      <c r="D21" s="58">
        <v>66555</v>
      </c>
    </row>
    <row r="22" spans="1:4" x14ac:dyDescent="0.25">
      <c r="A22" s="23" t="s">
        <v>55</v>
      </c>
      <c r="B22" s="59">
        <f>B10+B19</f>
        <v>240560.9</v>
      </c>
      <c r="C22" s="59">
        <f>C10+C19</f>
        <v>35168.25</v>
      </c>
      <c r="D22" s="59">
        <f>D10+D19</f>
        <v>275729.15000000002</v>
      </c>
    </row>
    <row r="25" spans="1:4" ht="15.75" customHeight="1" x14ac:dyDescent="0.25">
      <c r="A25" s="81" t="s">
        <v>38</v>
      </c>
      <c r="B25" s="81"/>
      <c r="C25" s="81"/>
      <c r="D25" s="81"/>
    </row>
    <row r="26" spans="1:4" ht="18" x14ac:dyDescent="0.25">
      <c r="A26" s="20"/>
      <c r="B26" s="20"/>
      <c r="C26" s="5"/>
      <c r="D26" s="5"/>
    </row>
    <row r="27" spans="1:4" x14ac:dyDescent="0.25">
      <c r="A27" s="16" t="s">
        <v>39</v>
      </c>
      <c r="B27" s="16" t="s">
        <v>26</v>
      </c>
      <c r="C27" s="16" t="s">
        <v>122</v>
      </c>
      <c r="D27" s="16" t="s">
        <v>123</v>
      </c>
    </row>
    <row r="28" spans="1:4" x14ac:dyDescent="0.25">
      <c r="A28" s="37" t="s">
        <v>1</v>
      </c>
      <c r="B28" s="55">
        <f>B29+B31+B33+B37</f>
        <v>240560.9</v>
      </c>
      <c r="C28" s="55">
        <f>C35+C29+C31+C33+C37</f>
        <v>35168.25</v>
      </c>
      <c r="D28" s="55">
        <f>D35+D29+D31+D33+D37</f>
        <v>275729.15000000002</v>
      </c>
    </row>
    <row r="29" spans="1:4" ht="15.75" customHeight="1" x14ac:dyDescent="0.25">
      <c r="A29" s="21" t="s">
        <v>43</v>
      </c>
      <c r="B29" s="61">
        <f t="shared" ref="B29:D29" si="5">B30</f>
        <v>89060.9</v>
      </c>
      <c r="C29" s="61">
        <f t="shared" si="5"/>
        <v>12113.25</v>
      </c>
      <c r="D29" s="61">
        <f t="shared" si="5"/>
        <v>101174.15</v>
      </c>
    </row>
    <row r="30" spans="1:4" x14ac:dyDescent="0.25">
      <c r="A30" s="10" t="s">
        <v>59</v>
      </c>
      <c r="B30" s="57">
        <v>89060.9</v>
      </c>
      <c r="C30" s="57">
        <f>D30-B30</f>
        <v>12113.25</v>
      </c>
      <c r="D30" s="57">
        <v>101174.15</v>
      </c>
    </row>
    <row r="31" spans="1:4" x14ac:dyDescent="0.25">
      <c r="A31" s="21" t="s">
        <v>45</v>
      </c>
      <c r="B31" s="61">
        <f t="shared" ref="B31:D31" si="6">B32</f>
        <v>4500</v>
      </c>
      <c r="C31" s="61">
        <f t="shared" si="6"/>
        <v>3000</v>
      </c>
      <c r="D31" s="61">
        <f t="shared" si="6"/>
        <v>7500</v>
      </c>
    </row>
    <row r="32" spans="1:4" x14ac:dyDescent="0.25">
      <c r="A32" s="10" t="s">
        <v>46</v>
      </c>
      <c r="B32" s="57">
        <v>4500</v>
      </c>
      <c r="C32" s="57">
        <f>D32-B32</f>
        <v>3000</v>
      </c>
      <c r="D32" s="58">
        <v>7500</v>
      </c>
    </row>
    <row r="33" spans="1:7" ht="25.5" x14ac:dyDescent="0.25">
      <c r="A33" s="8" t="s">
        <v>41</v>
      </c>
      <c r="B33" s="61">
        <f t="shared" ref="B33" si="7">B34</f>
        <v>97000</v>
      </c>
      <c r="C33" s="61">
        <f t="shared" ref="C33" si="8">C34</f>
        <v>400</v>
      </c>
      <c r="D33" s="61">
        <f t="shared" ref="D33" si="9">D34</f>
        <v>97400</v>
      </c>
    </row>
    <row r="34" spans="1:7" ht="27" customHeight="1" x14ac:dyDescent="0.25">
      <c r="A34" s="14" t="s">
        <v>42</v>
      </c>
      <c r="B34" s="57">
        <v>97000</v>
      </c>
      <c r="C34" s="57">
        <f>D34-B34</f>
        <v>400</v>
      </c>
      <c r="D34" s="57">
        <v>97400</v>
      </c>
    </row>
    <row r="35" spans="1:7" x14ac:dyDescent="0.25">
      <c r="A35" s="37" t="s">
        <v>40</v>
      </c>
      <c r="B35" s="61">
        <f t="shared" ref="B35:D35" si="10">B36</f>
        <v>0</v>
      </c>
      <c r="C35" s="61">
        <f t="shared" si="10"/>
        <v>1000</v>
      </c>
      <c r="D35" s="61">
        <f t="shared" si="10"/>
        <v>1000</v>
      </c>
    </row>
    <row r="36" spans="1:7" x14ac:dyDescent="0.25">
      <c r="A36" s="10" t="s">
        <v>100</v>
      </c>
      <c r="B36" s="57">
        <v>0</v>
      </c>
      <c r="C36" s="57">
        <f>D36-B36</f>
        <v>1000</v>
      </c>
      <c r="D36" s="58">
        <v>1000</v>
      </c>
    </row>
    <row r="37" spans="1:7" x14ac:dyDescent="0.25">
      <c r="A37" s="37" t="s">
        <v>96</v>
      </c>
      <c r="B37" s="61">
        <f>B39</f>
        <v>50000</v>
      </c>
      <c r="C37" s="61">
        <f>C39+C38</f>
        <v>18655</v>
      </c>
      <c r="D37" s="61">
        <f>D39+D38</f>
        <v>68655</v>
      </c>
    </row>
    <row r="38" spans="1:7" ht="29.45" customHeight="1" x14ac:dyDescent="0.25">
      <c r="A38" s="14" t="s">
        <v>101</v>
      </c>
      <c r="B38" s="57">
        <v>0</v>
      </c>
      <c r="C38" s="57">
        <f>D38-B38</f>
        <v>2100</v>
      </c>
      <c r="D38" s="58">
        <v>2100</v>
      </c>
    </row>
    <row r="39" spans="1:7" ht="30" customHeight="1" x14ac:dyDescent="0.25">
      <c r="A39" s="14" t="s">
        <v>98</v>
      </c>
      <c r="B39" s="57">
        <v>50000</v>
      </c>
      <c r="C39" s="57">
        <f>D39-B39</f>
        <v>16555</v>
      </c>
      <c r="D39" s="58">
        <v>66555</v>
      </c>
    </row>
    <row r="44" spans="1:7" ht="18.75" x14ac:dyDescent="0.3">
      <c r="A44" s="71" t="s">
        <v>119</v>
      </c>
      <c r="B44" s="70"/>
      <c r="G44" s="71"/>
    </row>
    <row r="45" spans="1:7" ht="18.75" x14ac:dyDescent="0.3">
      <c r="A45" s="71" t="s">
        <v>120</v>
      </c>
      <c r="G45" s="71"/>
    </row>
  </sheetData>
  <mergeCells count="5">
    <mergeCell ref="A1:D1"/>
    <mergeCell ref="A3:D3"/>
    <mergeCell ref="A5:D5"/>
    <mergeCell ref="A7:D7"/>
    <mergeCell ref="A25:D25"/>
  </mergeCells>
  <pageMargins left="0.7" right="0.7" top="0.75" bottom="0.75" header="0.3" footer="0.3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sqref="A1:D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81" t="s">
        <v>127</v>
      </c>
      <c r="B1" s="81"/>
      <c r="C1" s="81"/>
      <c r="D1" s="81"/>
    </row>
    <row r="2" spans="1:4" ht="18" customHeight="1" x14ac:dyDescent="0.25">
      <c r="A2" s="4"/>
      <c r="B2" s="4"/>
      <c r="C2" s="4"/>
      <c r="D2" s="4"/>
    </row>
    <row r="3" spans="1:4" ht="15.75" x14ac:dyDescent="0.25">
      <c r="A3" s="81" t="s">
        <v>16</v>
      </c>
      <c r="B3" s="81"/>
      <c r="C3" s="82"/>
      <c r="D3" s="82"/>
    </row>
    <row r="4" spans="1:4" ht="18" x14ac:dyDescent="0.25">
      <c r="A4" s="4"/>
      <c r="B4" s="4"/>
      <c r="C4" s="5"/>
      <c r="D4" s="5"/>
    </row>
    <row r="5" spans="1:4" ht="18" customHeight="1" x14ac:dyDescent="0.25">
      <c r="A5" s="81" t="s">
        <v>4</v>
      </c>
      <c r="B5" s="83"/>
      <c r="C5" s="83"/>
      <c r="D5" s="83"/>
    </row>
    <row r="6" spans="1:4" ht="18" x14ac:dyDescent="0.25">
      <c r="A6" s="4"/>
      <c r="B6" s="4"/>
      <c r="C6" s="5"/>
      <c r="D6" s="5"/>
    </row>
    <row r="7" spans="1:4" ht="15.75" x14ac:dyDescent="0.25">
      <c r="A7" s="81" t="s">
        <v>13</v>
      </c>
      <c r="B7" s="97"/>
      <c r="C7" s="97"/>
      <c r="D7" s="97"/>
    </row>
    <row r="8" spans="1:4" ht="18" x14ac:dyDescent="0.25">
      <c r="A8" s="4"/>
      <c r="B8" s="4"/>
      <c r="C8" s="5"/>
      <c r="D8" s="5"/>
    </row>
    <row r="9" spans="1:4" x14ac:dyDescent="0.25">
      <c r="A9" s="16" t="s">
        <v>39</v>
      </c>
      <c r="B9" s="16" t="s">
        <v>26</v>
      </c>
      <c r="C9" s="16" t="s">
        <v>122</v>
      </c>
      <c r="D9" s="16" t="s">
        <v>123</v>
      </c>
    </row>
    <row r="10" spans="1:4" ht="15.75" customHeight="1" x14ac:dyDescent="0.25">
      <c r="A10" s="8" t="s">
        <v>14</v>
      </c>
      <c r="B10" s="56">
        <f t="shared" ref="B10:D10" si="0">B11</f>
        <v>3803356.9</v>
      </c>
      <c r="C10" s="56">
        <f t="shared" si="0"/>
        <v>391174.93000000017</v>
      </c>
      <c r="D10" s="56">
        <f t="shared" si="0"/>
        <v>4194531.83</v>
      </c>
    </row>
    <row r="11" spans="1:4" ht="15.75" customHeight="1" x14ac:dyDescent="0.25">
      <c r="A11" s="8" t="s">
        <v>115</v>
      </c>
      <c r="B11" s="56">
        <f t="shared" ref="B11:D11" si="1">B12+B13</f>
        <v>3803356.9</v>
      </c>
      <c r="C11" s="56">
        <f t="shared" si="1"/>
        <v>391174.93000000017</v>
      </c>
      <c r="D11" s="56">
        <f t="shared" si="1"/>
        <v>4194531.83</v>
      </c>
    </row>
    <row r="12" spans="1:4" x14ac:dyDescent="0.25">
      <c r="A12" s="14" t="s">
        <v>116</v>
      </c>
      <c r="B12" s="57">
        <v>3562796</v>
      </c>
      <c r="C12" s="57">
        <f>D12-B12</f>
        <v>356006.68000000017</v>
      </c>
      <c r="D12" s="57">
        <v>3918802.68</v>
      </c>
    </row>
    <row r="13" spans="1:4" x14ac:dyDescent="0.25">
      <c r="A13" s="14" t="s">
        <v>117</v>
      </c>
      <c r="B13" s="57">
        <v>240560.9</v>
      </c>
      <c r="C13" s="57">
        <f>D13-B13</f>
        <v>35168.250000000029</v>
      </c>
      <c r="D13" s="57">
        <v>275729.15000000002</v>
      </c>
    </row>
    <row r="14" spans="1:4" x14ac:dyDescent="0.25">
      <c r="B14" s="62"/>
      <c r="C14" s="62"/>
      <c r="D14" s="62"/>
    </row>
    <row r="18" spans="1:7" ht="18.75" x14ac:dyDescent="0.3">
      <c r="A18" s="71" t="s">
        <v>119</v>
      </c>
      <c r="B18" s="70"/>
      <c r="G18" s="71"/>
    </row>
    <row r="19" spans="1:7" ht="18.75" x14ac:dyDescent="0.3">
      <c r="A19" s="71" t="s">
        <v>120</v>
      </c>
      <c r="G19" s="71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style="62" customWidth="1"/>
  </cols>
  <sheetData>
    <row r="1" spans="1:7" ht="42" customHeight="1" x14ac:dyDescent="0.25">
      <c r="A1" s="81" t="s">
        <v>125</v>
      </c>
      <c r="B1" s="81"/>
      <c r="C1" s="81"/>
      <c r="D1" s="81"/>
      <c r="E1" s="81"/>
      <c r="F1" s="81"/>
      <c r="G1" s="81"/>
    </row>
    <row r="2" spans="1:7" ht="18" x14ac:dyDescent="0.25">
      <c r="A2" s="4"/>
      <c r="B2" s="4"/>
      <c r="C2" s="4"/>
      <c r="D2" s="4"/>
      <c r="E2" s="75"/>
      <c r="F2" s="76"/>
      <c r="G2" s="76"/>
    </row>
    <row r="3" spans="1:7" ht="18" customHeight="1" x14ac:dyDescent="0.25">
      <c r="A3" s="81" t="s">
        <v>15</v>
      </c>
      <c r="B3" s="83"/>
      <c r="C3" s="83"/>
      <c r="D3" s="83"/>
      <c r="E3" s="83"/>
      <c r="F3" s="83"/>
      <c r="G3" s="83"/>
    </row>
    <row r="4" spans="1:7" ht="18" x14ac:dyDescent="0.25">
      <c r="A4" s="4"/>
      <c r="B4" s="4"/>
      <c r="C4" s="4"/>
      <c r="D4" s="4"/>
      <c r="E4" s="75"/>
      <c r="F4" s="76"/>
      <c r="G4" s="76"/>
    </row>
    <row r="5" spans="1:7" x14ac:dyDescent="0.25">
      <c r="A5" s="116" t="s">
        <v>17</v>
      </c>
      <c r="B5" s="117"/>
      <c r="C5" s="118"/>
      <c r="D5" s="15" t="s">
        <v>18</v>
      </c>
      <c r="E5" s="77" t="s">
        <v>26</v>
      </c>
      <c r="F5" s="77" t="s">
        <v>122</v>
      </c>
      <c r="G5" s="77" t="s">
        <v>123</v>
      </c>
    </row>
    <row r="6" spans="1:7" ht="38.25" x14ac:dyDescent="0.25">
      <c r="A6" s="110" t="s">
        <v>118</v>
      </c>
      <c r="B6" s="111"/>
      <c r="C6" s="112"/>
      <c r="D6" s="25" t="s">
        <v>79</v>
      </c>
      <c r="E6" s="61">
        <f t="shared" ref="E6:G6" si="0">E7</f>
        <v>205316</v>
      </c>
      <c r="F6" s="61">
        <f t="shared" si="0"/>
        <v>58356.679999999993</v>
      </c>
      <c r="G6" s="61">
        <f t="shared" si="0"/>
        <v>263672.68</v>
      </c>
    </row>
    <row r="7" spans="1:7" ht="25.5" x14ac:dyDescent="0.25">
      <c r="A7" s="110" t="s">
        <v>62</v>
      </c>
      <c r="B7" s="111"/>
      <c r="C7" s="112"/>
      <c r="D7" s="25" t="s">
        <v>80</v>
      </c>
      <c r="E7" s="61">
        <f t="shared" ref="E7:G7" si="1">E8</f>
        <v>205316</v>
      </c>
      <c r="F7" s="61">
        <f t="shared" si="1"/>
        <v>58356.679999999993</v>
      </c>
      <c r="G7" s="61">
        <f t="shared" si="1"/>
        <v>263672.68</v>
      </c>
    </row>
    <row r="8" spans="1:7" x14ac:dyDescent="0.25">
      <c r="A8" s="101" t="s">
        <v>70</v>
      </c>
      <c r="B8" s="102"/>
      <c r="C8" s="103"/>
      <c r="D8" s="33" t="s">
        <v>64</v>
      </c>
      <c r="E8" s="56">
        <f t="shared" ref="E8:G8" si="2">E9+E12</f>
        <v>205316</v>
      </c>
      <c r="F8" s="56">
        <f t="shared" si="2"/>
        <v>58356.679999999993</v>
      </c>
      <c r="G8" s="56">
        <f t="shared" si="2"/>
        <v>263672.68</v>
      </c>
    </row>
    <row r="9" spans="1:7" x14ac:dyDescent="0.25">
      <c r="A9" s="104">
        <v>3</v>
      </c>
      <c r="B9" s="105"/>
      <c r="C9" s="106"/>
      <c r="D9" s="24" t="s">
        <v>10</v>
      </c>
      <c r="E9" s="56">
        <f t="shared" ref="E9:G9" si="3">SUM(E10:E11)</f>
        <v>205316</v>
      </c>
      <c r="F9" s="56">
        <f t="shared" si="3"/>
        <v>58356.679999999993</v>
      </c>
      <c r="G9" s="56">
        <f t="shared" si="3"/>
        <v>263672.68</v>
      </c>
    </row>
    <row r="10" spans="1:7" x14ac:dyDescent="0.25">
      <c r="A10" s="107">
        <v>32</v>
      </c>
      <c r="B10" s="108"/>
      <c r="C10" s="109"/>
      <c r="D10" s="24" t="s">
        <v>19</v>
      </c>
      <c r="E10" s="57">
        <v>204786</v>
      </c>
      <c r="F10" s="57">
        <f>G10-E10</f>
        <v>58356.679999999993</v>
      </c>
      <c r="G10" s="58">
        <v>263142.68</v>
      </c>
    </row>
    <row r="11" spans="1:7" x14ac:dyDescent="0.25">
      <c r="A11" s="107">
        <v>34</v>
      </c>
      <c r="B11" s="108"/>
      <c r="C11" s="109"/>
      <c r="D11" s="53" t="s">
        <v>57</v>
      </c>
      <c r="E11" s="57">
        <v>530</v>
      </c>
      <c r="F11" s="57">
        <f>G11-E11</f>
        <v>0</v>
      </c>
      <c r="G11" s="58">
        <v>530</v>
      </c>
    </row>
    <row r="12" spans="1:7" ht="25.5" x14ac:dyDescent="0.25">
      <c r="A12" s="104">
        <v>4</v>
      </c>
      <c r="B12" s="105"/>
      <c r="C12" s="106"/>
      <c r="D12" s="54" t="s">
        <v>12</v>
      </c>
      <c r="E12" s="56">
        <f t="shared" ref="E12:G12" si="4">E13</f>
        <v>0</v>
      </c>
      <c r="F12" s="56">
        <f t="shared" si="4"/>
        <v>0</v>
      </c>
      <c r="G12" s="56">
        <f t="shared" si="4"/>
        <v>0</v>
      </c>
    </row>
    <row r="13" spans="1:7" ht="25.5" x14ac:dyDescent="0.25">
      <c r="A13" s="107">
        <v>42</v>
      </c>
      <c r="B13" s="108"/>
      <c r="C13" s="109"/>
      <c r="D13" s="54" t="s">
        <v>25</v>
      </c>
      <c r="E13" s="57">
        <v>0</v>
      </c>
      <c r="F13" s="57">
        <f>E13</f>
        <v>0</v>
      </c>
      <c r="G13" s="58">
        <f>F13</f>
        <v>0</v>
      </c>
    </row>
    <row r="14" spans="1:7" ht="51" x14ac:dyDescent="0.25">
      <c r="A14" s="110" t="s">
        <v>65</v>
      </c>
      <c r="B14" s="111"/>
      <c r="C14" s="112"/>
      <c r="D14" s="25" t="s">
        <v>66</v>
      </c>
      <c r="E14" s="61">
        <f>E15+E55+E60+E64+E74</f>
        <v>3357480</v>
      </c>
      <c r="F14" s="61">
        <f>F15+F55+F60+F64+F74+F69</f>
        <v>297650</v>
      </c>
      <c r="G14" s="61">
        <f>G15+G55+G60+G64+G74+G69</f>
        <v>3655130</v>
      </c>
    </row>
    <row r="15" spans="1:7" ht="14.25" customHeight="1" x14ac:dyDescent="0.25">
      <c r="A15" s="110" t="s">
        <v>81</v>
      </c>
      <c r="B15" s="111"/>
      <c r="C15" s="112"/>
      <c r="D15" s="74" t="s">
        <v>82</v>
      </c>
      <c r="E15" s="61">
        <f>E16+E21+E29+E33+E41+E45+E52</f>
        <v>3339830</v>
      </c>
      <c r="F15" s="61">
        <f>F16+F21+F29+F33+F41+F45+F52</f>
        <v>287395</v>
      </c>
      <c r="G15" s="61">
        <f>G16+G21+G29+G33+G41+G45+G52</f>
        <v>3627225</v>
      </c>
    </row>
    <row r="16" spans="1:7" ht="15" customHeight="1" x14ac:dyDescent="0.25">
      <c r="A16" s="101" t="s">
        <v>94</v>
      </c>
      <c r="B16" s="102"/>
      <c r="C16" s="103"/>
      <c r="D16" s="52" t="s">
        <v>95</v>
      </c>
      <c r="E16" s="56">
        <f t="shared" ref="E16:G16" si="5">E17+E19</f>
        <v>0</v>
      </c>
      <c r="F16" s="56">
        <f t="shared" si="5"/>
        <v>520</v>
      </c>
      <c r="G16" s="56">
        <f t="shared" si="5"/>
        <v>520</v>
      </c>
    </row>
    <row r="17" spans="1:7" x14ac:dyDescent="0.25">
      <c r="A17" s="104">
        <v>3</v>
      </c>
      <c r="B17" s="105"/>
      <c r="C17" s="106"/>
      <c r="D17" s="53" t="s">
        <v>10</v>
      </c>
      <c r="E17" s="56">
        <f t="shared" ref="E17:G17" si="6">E18</f>
        <v>0</v>
      </c>
      <c r="F17" s="56">
        <f t="shared" si="6"/>
        <v>220</v>
      </c>
      <c r="G17" s="56">
        <f t="shared" si="6"/>
        <v>220</v>
      </c>
    </row>
    <row r="18" spans="1:7" x14ac:dyDescent="0.25">
      <c r="A18" s="107">
        <v>32</v>
      </c>
      <c r="B18" s="108"/>
      <c r="C18" s="109"/>
      <c r="D18" s="53" t="s">
        <v>19</v>
      </c>
      <c r="E18" s="57">
        <v>0</v>
      </c>
      <c r="F18" s="57">
        <f>G18-E18</f>
        <v>220</v>
      </c>
      <c r="G18" s="58">
        <v>220</v>
      </c>
    </row>
    <row r="19" spans="1:7" ht="25.5" x14ac:dyDescent="0.25">
      <c r="A19" s="104">
        <v>4</v>
      </c>
      <c r="B19" s="105"/>
      <c r="C19" s="106"/>
      <c r="D19" s="54" t="s">
        <v>12</v>
      </c>
      <c r="E19" s="56">
        <f t="shared" ref="E19:G19" si="7">E20</f>
        <v>0</v>
      </c>
      <c r="F19" s="56">
        <f t="shared" si="7"/>
        <v>300</v>
      </c>
      <c r="G19" s="56">
        <f t="shared" si="7"/>
        <v>300</v>
      </c>
    </row>
    <row r="20" spans="1:7" ht="25.5" x14ac:dyDescent="0.25">
      <c r="A20" s="107">
        <v>42</v>
      </c>
      <c r="B20" s="108"/>
      <c r="C20" s="109"/>
      <c r="D20" s="54" t="s">
        <v>25</v>
      </c>
      <c r="E20" s="57">
        <v>0</v>
      </c>
      <c r="F20" s="57">
        <f>G20-E20</f>
        <v>300</v>
      </c>
      <c r="G20" s="58">
        <v>300</v>
      </c>
    </row>
    <row r="21" spans="1:7" ht="15" customHeight="1" x14ac:dyDescent="0.25">
      <c r="A21" s="101" t="s">
        <v>69</v>
      </c>
      <c r="B21" s="102"/>
      <c r="C21" s="103"/>
      <c r="D21" s="33" t="s">
        <v>71</v>
      </c>
      <c r="E21" s="56">
        <f t="shared" ref="E21:G21" si="8">E22+E26</f>
        <v>79000</v>
      </c>
      <c r="F21" s="56">
        <f t="shared" si="8"/>
        <v>-13505</v>
      </c>
      <c r="G21" s="56">
        <f t="shared" si="8"/>
        <v>65495</v>
      </c>
    </row>
    <row r="22" spans="1:7" x14ac:dyDescent="0.25">
      <c r="A22" s="104">
        <v>3</v>
      </c>
      <c r="B22" s="105"/>
      <c r="C22" s="106"/>
      <c r="D22" s="24" t="s">
        <v>10</v>
      </c>
      <c r="E22" s="56">
        <f t="shared" ref="E22:G22" si="9">SUM(E23:E25)</f>
        <v>78000</v>
      </c>
      <c r="F22" s="56">
        <f t="shared" si="9"/>
        <v>-13115</v>
      </c>
      <c r="G22" s="56">
        <f t="shared" si="9"/>
        <v>64885</v>
      </c>
    </row>
    <row r="23" spans="1:7" x14ac:dyDescent="0.25">
      <c r="A23" s="107">
        <v>31</v>
      </c>
      <c r="B23" s="108"/>
      <c r="C23" s="109"/>
      <c r="D23" s="53" t="s">
        <v>11</v>
      </c>
      <c r="E23" s="57">
        <v>37370</v>
      </c>
      <c r="F23" s="57">
        <f t="shared" ref="F23:F24" si="10">G23-E23</f>
        <v>1500</v>
      </c>
      <c r="G23" s="58">
        <v>38870</v>
      </c>
    </row>
    <row r="24" spans="1:7" x14ac:dyDescent="0.25">
      <c r="A24" s="107">
        <v>32</v>
      </c>
      <c r="B24" s="108"/>
      <c r="C24" s="109"/>
      <c r="D24" s="53" t="s">
        <v>19</v>
      </c>
      <c r="E24" s="57">
        <v>40100</v>
      </c>
      <c r="F24" s="57">
        <f t="shared" si="10"/>
        <v>-14185</v>
      </c>
      <c r="G24" s="58">
        <v>25915</v>
      </c>
    </row>
    <row r="25" spans="1:7" x14ac:dyDescent="0.25">
      <c r="A25" s="107">
        <v>34</v>
      </c>
      <c r="B25" s="108"/>
      <c r="C25" s="109"/>
      <c r="D25" s="53" t="s">
        <v>57</v>
      </c>
      <c r="E25" s="57">
        <v>530</v>
      </c>
      <c r="F25" s="57">
        <f>G25-E25</f>
        <v>-430</v>
      </c>
      <c r="G25" s="58">
        <v>100</v>
      </c>
    </row>
    <row r="26" spans="1:7" ht="25.5" x14ac:dyDescent="0.25">
      <c r="A26" s="104">
        <v>4</v>
      </c>
      <c r="B26" s="105"/>
      <c r="C26" s="106"/>
      <c r="D26" s="53" t="s">
        <v>12</v>
      </c>
      <c r="E26" s="56">
        <f t="shared" ref="E26:G26" si="11">SUM(E27:E28)</f>
        <v>1000</v>
      </c>
      <c r="F26" s="56">
        <f t="shared" si="11"/>
        <v>-390</v>
      </c>
      <c r="G26" s="56">
        <f t="shared" si="11"/>
        <v>610</v>
      </c>
    </row>
    <row r="27" spans="1:7" ht="25.5" x14ac:dyDescent="0.25">
      <c r="A27" s="107">
        <v>41</v>
      </c>
      <c r="B27" s="108"/>
      <c r="C27" s="109"/>
      <c r="D27" s="54" t="s">
        <v>97</v>
      </c>
      <c r="E27" s="57">
        <v>0</v>
      </c>
      <c r="F27" s="57">
        <f>E27</f>
        <v>0</v>
      </c>
      <c r="G27" s="58">
        <f>F27</f>
        <v>0</v>
      </c>
    </row>
    <row r="28" spans="1:7" ht="25.5" x14ac:dyDescent="0.25">
      <c r="A28" s="107">
        <v>42</v>
      </c>
      <c r="B28" s="108"/>
      <c r="C28" s="109"/>
      <c r="D28" s="53" t="s">
        <v>25</v>
      </c>
      <c r="E28" s="57">
        <v>1000</v>
      </c>
      <c r="F28" s="57">
        <f>G28-E28</f>
        <v>-390</v>
      </c>
      <c r="G28" s="58">
        <v>610</v>
      </c>
    </row>
    <row r="29" spans="1:7" ht="15" customHeight="1" x14ac:dyDescent="0.25">
      <c r="A29" s="101" t="s">
        <v>83</v>
      </c>
      <c r="B29" s="102"/>
      <c r="C29" s="103"/>
      <c r="D29" s="33" t="s">
        <v>73</v>
      </c>
      <c r="E29" s="56">
        <f t="shared" ref="E29:G29" si="12">E30</f>
        <v>3980</v>
      </c>
      <c r="F29" s="56">
        <f t="shared" si="12"/>
        <v>18380</v>
      </c>
      <c r="G29" s="56">
        <f t="shared" si="12"/>
        <v>22360</v>
      </c>
    </row>
    <row r="30" spans="1:7" x14ac:dyDescent="0.25">
      <c r="A30" s="104">
        <v>3</v>
      </c>
      <c r="B30" s="105"/>
      <c r="C30" s="106"/>
      <c r="D30" s="53" t="s">
        <v>10</v>
      </c>
      <c r="E30" s="56">
        <f t="shared" ref="E30:G30" si="13">SUM(E31:E32)</f>
        <v>3980</v>
      </c>
      <c r="F30" s="56">
        <f t="shared" si="13"/>
        <v>18380</v>
      </c>
      <c r="G30" s="56">
        <f t="shared" si="13"/>
        <v>22360</v>
      </c>
    </row>
    <row r="31" spans="1:7" x14ac:dyDescent="0.25">
      <c r="A31" s="107">
        <v>31</v>
      </c>
      <c r="B31" s="108"/>
      <c r="C31" s="109"/>
      <c r="D31" s="53" t="s">
        <v>11</v>
      </c>
      <c r="E31" s="57">
        <v>0</v>
      </c>
      <c r="F31" s="57">
        <f>G31-E31</f>
        <v>16164</v>
      </c>
      <c r="G31" s="58">
        <v>16164</v>
      </c>
    </row>
    <row r="32" spans="1:7" x14ac:dyDescent="0.25">
      <c r="A32" s="107">
        <v>32</v>
      </c>
      <c r="B32" s="108"/>
      <c r="C32" s="109"/>
      <c r="D32" s="53" t="s">
        <v>19</v>
      </c>
      <c r="E32" s="57">
        <v>3980</v>
      </c>
      <c r="F32" s="57">
        <f>G32-E32</f>
        <v>2216</v>
      </c>
      <c r="G32" s="58">
        <v>6196</v>
      </c>
    </row>
    <row r="33" spans="1:7" ht="15" customHeight="1" x14ac:dyDescent="0.25">
      <c r="A33" s="101" t="s">
        <v>84</v>
      </c>
      <c r="B33" s="102"/>
      <c r="C33" s="103"/>
      <c r="D33" s="52" t="s">
        <v>85</v>
      </c>
      <c r="E33" s="56">
        <f t="shared" ref="E33:G33" si="14">E34+E39</f>
        <v>3117800</v>
      </c>
      <c r="F33" s="56">
        <f t="shared" si="14"/>
        <v>223849</v>
      </c>
      <c r="G33" s="56">
        <f t="shared" si="14"/>
        <v>3341649</v>
      </c>
    </row>
    <row r="34" spans="1:7" x14ac:dyDescent="0.25">
      <c r="A34" s="104">
        <v>3</v>
      </c>
      <c r="B34" s="105"/>
      <c r="C34" s="106"/>
      <c r="D34" s="53" t="s">
        <v>10</v>
      </c>
      <c r="E34" s="56">
        <f t="shared" ref="E34:G34" si="15">SUM(E35:E38)</f>
        <v>3117800</v>
      </c>
      <c r="F34" s="56">
        <f t="shared" si="15"/>
        <v>223849</v>
      </c>
      <c r="G34" s="56">
        <f t="shared" si="15"/>
        <v>3341649</v>
      </c>
    </row>
    <row r="35" spans="1:7" x14ac:dyDescent="0.25">
      <c r="A35" s="107">
        <v>31</v>
      </c>
      <c r="B35" s="108"/>
      <c r="C35" s="109"/>
      <c r="D35" s="53" t="s">
        <v>11</v>
      </c>
      <c r="E35" s="57">
        <v>3097500</v>
      </c>
      <c r="F35" s="57">
        <f t="shared" ref="F35:F37" si="16">G35-E35</f>
        <v>188695</v>
      </c>
      <c r="G35" s="58">
        <f>2705000+131195+450000</f>
        <v>3286195</v>
      </c>
    </row>
    <row r="36" spans="1:7" x14ac:dyDescent="0.25">
      <c r="A36" s="107">
        <v>32</v>
      </c>
      <c r="B36" s="108"/>
      <c r="C36" s="109"/>
      <c r="D36" s="53" t="s">
        <v>19</v>
      </c>
      <c r="E36" s="57">
        <v>20300</v>
      </c>
      <c r="F36" s="57">
        <f t="shared" si="16"/>
        <v>34110</v>
      </c>
      <c r="G36" s="58">
        <f>1370+1910+4000+90+1880+45000+160</f>
        <v>54410</v>
      </c>
    </row>
    <row r="37" spans="1:7" x14ac:dyDescent="0.25">
      <c r="A37" s="107">
        <v>34</v>
      </c>
      <c r="B37" s="108"/>
      <c r="C37" s="109"/>
      <c r="D37" s="54" t="s">
        <v>57</v>
      </c>
      <c r="E37" s="57">
        <v>0</v>
      </c>
      <c r="F37" s="57">
        <f t="shared" si="16"/>
        <v>0</v>
      </c>
      <c r="G37" s="58">
        <v>0</v>
      </c>
    </row>
    <row r="38" spans="1:7" x14ac:dyDescent="0.25">
      <c r="A38" s="107">
        <v>38</v>
      </c>
      <c r="B38" s="108"/>
      <c r="C38" s="109"/>
      <c r="D38" s="54" t="s">
        <v>104</v>
      </c>
      <c r="E38" s="57">
        <v>0</v>
      </c>
      <c r="F38" s="57">
        <f>G38-E38</f>
        <v>1044</v>
      </c>
      <c r="G38" s="58">
        <v>1044</v>
      </c>
    </row>
    <row r="39" spans="1:7" ht="25.5" x14ac:dyDescent="0.25">
      <c r="A39" s="104">
        <v>4</v>
      </c>
      <c r="B39" s="105"/>
      <c r="C39" s="106"/>
      <c r="D39" s="54" t="s">
        <v>12</v>
      </c>
      <c r="E39" s="56">
        <f>SUM(E40:E40)</f>
        <v>0</v>
      </c>
      <c r="F39" s="56">
        <f>SUM(F40:F40)</f>
        <v>0</v>
      </c>
      <c r="G39" s="56">
        <f>SUM(G40:G40)</f>
        <v>0</v>
      </c>
    </row>
    <row r="40" spans="1:7" ht="25.5" x14ac:dyDescent="0.25">
      <c r="A40" s="107">
        <v>42</v>
      </c>
      <c r="B40" s="108"/>
      <c r="C40" s="109"/>
      <c r="D40" s="54" t="s">
        <v>25</v>
      </c>
      <c r="E40" s="57">
        <v>0</v>
      </c>
      <c r="F40" s="57">
        <f>G40-E40</f>
        <v>0</v>
      </c>
      <c r="G40" s="58">
        <v>0</v>
      </c>
    </row>
    <row r="41" spans="1:7" ht="15" customHeight="1" x14ac:dyDescent="0.25">
      <c r="A41" s="101" t="s">
        <v>86</v>
      </c>
      <c r="B41" s="102"/>
      <c r="C41" s="103"/>
      <c r="D41" s="52" t="s">
        <v>87</v>
      </c>
      <c r="E41" s="56">
        <f t="shared" ref="E41:G41" si="17">E42</f>
        <v>37540</v>
      </c>
      <c r="F41" s="56">
        <f t="shared" si="17"/>
        <v>3865</v>
      </c>
      <c r="G41" s="56">
        <f t="shared" si="17"/>
        <v>41405</v>
      </c>
    </row>
    <row r="42" spans="1:7" x14ac:dyDescent="0.25">
      <c r="A42" s="104">
        <v>3</v>
      </c>
      <c r="B42" s="105"/>
      <c r="C42" s="106"/>
      <c r="D42" s="53" t="s">
        <v>10</v>
      </c>
      <c r="E42" s="56">
        <f t="shared" ref="E42:G42" si="18">SUM(E43:E44)</f>
        <v>37540</v>
      </c>
      <c r="F42" s="56">
        <f t="shared" si="18"/>
        <v>3865</v>
      </c>
      <c r="G42" s="56">
        <f t="shared" si="18"/>
        <v>41405</v>
      </c>
    </row>
    <row r="43" spans="1:7" x14ac:dyDescent="0.25">
      <c r="A43" s="107">
        <v>31</v>
      </c>
      <c r="B43" s="108"/>
      <c r="C43" s="109"/>
      <c r="D43" s="53" t="s">
        <v>11</v>
      </c>
      <c r="E43" s="57">
        <v>34240</v>
      </c>
      <c r="F43" s="57">
        <f>G43-E43</f>
        <v>1350</v>
      </c>
      <c r="G43" s="58">
        <v>35590</v>
      </c>
    </row>
    <row r="44" spans="1:7" x14ac:dyDescent="0.25">
      <c r="A44" s="107">
        <v>32</v>
      </c>
      <c r="B44" s="108"/>
      <c r="C44" s="109"/>
      <c r="D44" s="53" t="s">
        <v>19</v>
      </c>
      <c r="E44" s="57">
        <v>3300</v>
      </c>
      <c r="F44" s="57">
        <f>G44-E44</f>
        <v>2515</v>
      </c>
      <c r="G44" s="58">
        <v>5815</v>
      </c>
    </row>
    <row r="45" spans="1:7" ht="15" customHeight="1" x14ac:dyDescent="0.25">
      <c r="A45" s="101" t="s">
        <v>88</v>
      </c>
      <c r="B45" s="102"/>
      <c r="C45" s="103"/>
      <c r="D45" s="52" t="s">
        <v>89</v>
      </c>
      <c r="E45" s="56">
        <f>E46+E50</f>
        <v>101410</v>
      </c>
      <c r="F45" s="56">
        <f>F46+F50</f>
        <v>54286</v>
      </c>
      <c r="G45" s="56">
        <f>G46+G50</f>
        <v>155696</v>
      </c>
    </row>
    <row r="46" spans="1:7" x14ac:dyDescent="0.25">
      <c r="A46" s="104">
        <v>3</v>
      </c>
      <c r="B46" s="105"/>
      <c r="C46" s="106"/>
      <c r="D46" s="53" t="s">
        <v>10</v>
      </c>
      <c r="E46" s="56">
        <f t="shared" ref="E46" si="19">SUM(E47:E48)</f>
        <v>89710</v>
      </c>
      <c r="F46" s="56">
        <f>SUM(F47:F49)</f>
        <v>49986</v>
      </c>
      <c r="G46" s="56">
        <f>SUM(G47:G49)</f>
        <v>139696</v>
      </c>
    </row>
    <row r="47" spans="1:7" x14ac:dyDescent="0.25">
      <c r="A47" s="107">
        <v>31</v>
      </c>
      <c r="B47" s="108"/>
      <c r="C47" s="109"/>
      <c r="D47" s="53" t="s">
        <v>11</v>
      </c>
      <c r="E47" s="57">
        <v>5410</v>
      </c>
      <c r="F47" s="57">
        <f t="shared" ref="F47:F48" si="20">G47-E47</f>
        <v>-5410</v>
      </c>
      <c r="G47" s="58">
        <v>0</v>
      </c>
    </row>
    <row r="48" spans="1:7" x14ac:dyDescent="0.25">
      <c r="A48" s="107">
        <v>32</v>
      </c>
      <c r="B48" s="108"/>
      <c r="C48" s="109"/>
      <c r="D48" s="53" t="s">
        <v>19</v>
      </c>
      <c r="E48" s="57">
        <v>84300</v>
      </c>
      <c r="F48" s="57">
        <f t="shared" si="20"/>
        <v>54396</v>
      </c>
      <c r="G48" s="58">
        <f>54000+2000+4300+2000+2840+2840+1000+3000+5000+3000+1000+2000+1000+54716</f>
        <v>138696</v>
      </c>
    </row>
    <row r="49" spans="1:7" x14ac:dyDescent="0.25">
      <c r="A49" s="107">
        <v>34</v>
      </c>
      <c r="B49" s="108"/>
      <c r="C49" s="109"/>
      <c r="D49" s="73" t="s">
        <v>57</v>
      </c>
      <c r="E49" s="57"/>
      <c r="F49" s="57">
        <f>G49-E49</f>
        <v>1000</v>
      </c>
      <c r="G49" s="58">
        <v>1000</v>
      </c>
    </row>
    <row r="50" spans="1:7" ht="25.5" x14ac:dyDescent="0.25">
      <c r="A50" s="104">
        <v>4</v>
      </c>
      <c r="B50" s="105"/>
      <c r="C50" s="106"/>
      <c r="D50" s="53" t="s">
        <v>12</v>
      </c>
      <c r="E50" s="56">
        <f t="shared" ref="E50:G50" si="21">E51</f>
        <v>11700</v>
      </c>
      <c r="F50" s="56">
        <f t="shared" si="21"/>
        <v>4300</v>
      </c>
      <c r="G50" s="56">
        <f t="shared" si="21"/>
        <v>16000</v>
      </c>
    </row>
    <row r="51" spans="1:7" ht="25.5" x14ac:dyDescent="0.25">
      <c r="A51" s="107">
        <v>42</v>
      </c>
      <c r="B51" s="108"/>
      <c r="C51" s="109"/>
      <c r="D51" s="53" t="s">
        <v>25</v>
      </c>
      <c r="E51" s="57">
        <v>11700</v>
      </c>
      <c r="F51" s="57">
        <f>G51-E51</f>
        <v>4300</v>
      </c>
      <c r="G51" s="58">
        <v>16000</v>
      </c>
    </row>
    <row r="52" spans="1:7" ht="29.25" customHeight="1" x14ac:dyDescent="0.25">
      <c r="A52" s="101" t="s">
        <v>90</v>
      </c>
      <c r="B52" s="102"/>
      <c r="C52" s="103"/>
      <c r="D52" s="52" t="s">
        <v>91</v>
      </c>
      <c r="E52" s="56">
        <f t="shared" ref="E52:G52" si="22">E53</f>
        <v>100</v>
      </c>
      <c r="F52" s="56">
        <f t="shared" si="22"/>
        <v>0</v>
      </c>
      <c r="G52" s="56">
        <f t="shared" si="22"/>
        <v>100</v>
      </c>
    </row>
    <row r="53" spans="1:7" x14ac:dyDescent="0.25">
      <c r="A53" s="104">
        <v>3</v>
      </c>
      <c r="B53" s="105"/>
      <c r="C53" s="106"/>
      <c r="D53" s="53" t="s">
        <v>10</v>
      </c>
      <c r="E53" s="56">
        <f t="shared" ref="E53:G53" si="23">E54</f>
        <v>100</v>
      </c>
      <c r="F53" s="56">
        <f t="shared" si="23"/>
        <v>0</v>
      </c>
      <c r="G53" s="56">
        <f t="shared" si="23"/>
        <v>100</v>
      </c>
    </row>
    <row r="54" spans="1:7" x14ac:dyDescent="0.25">
      <c r="A54" s="107">
        <v>32</v>
      </c>
      <c r="B54" s="108"/>
      <c r="C54" s="109"/>
      <c r="D54" s="53" t="s">
        <v>19</v>
      </c>
      <c r="E54" s="57">
        <v>100</v>
      </c>
      <c r="F54" s="57">
        <f>G54-E54</f>
        <v>0</v>
      </c>
      <c r="G54" s="58">
        <v>100</v>
      </c>
    </row>
    <row r="55" spans="1:7" ht="14.25" customHeight="1" x14ac:dyDescent="0.25">
      <c r="A55" s="110" t="s">
        <v>105</v>
      </c>
      <c r="B55" s="111"/>
      <c r="C55" s="112"/>
      <c r="D55" s="74" t="s">
        <v>106</v>
      </c>
      <c r="E55" s="61">
        <f>E56+E82+E92+E96+E104+E108+E114</f>
        <v>16120</v>
      </c>
      <c r="F55" s="61">
        <f>F56+F82+F92+F96+F104+F108+F114</f>
        <v>-16120</v>
      </c>
      <c r="G55" s="61">
        <f>G56+G82+G92+G96+G104+G108+G114</f>
        <v>0</v>
      </c>
    </row>
    <row r="56" spans="1:7" ht="15" customHeight="1" x14ac:dyDescent="0.25">
      <c r="A56" s="101" t="s">
        <v>107</v>
      </c>
      <c r="B56" s="102"/>
      <c r="C56" s="103"/>
      <c r="D56" s="65" t="s">
        <v>108</v>
      </c>
      <c r="E56" s="56">
        <f>E57+E79</f>
        <v>16120</v>
      </c>
      <c r="F56" s="56">
        <f>F57+F79</f>
        <v>-16120</v>
      </c>
      <c r="G56" s="56">
        <f>G57+G79</f>
        <v>0</v>
      </c>
    </row>
    <row r="57" spans="1:7" x14ac:dyDescent="0.25">
      <c r="A57" s="104">
        <v>3</v>
      </c>
      <c r="B57" s="105"/>
      <c r="C57" s="106"/>
      <c r="D57" s="64" t="s">
        <v>10</v>
      </c>
      <c r="E57" s="56">
        <f t="shared" ref="E57:G57" si="24">SUM(E58:E59)</f>
        <v>16120</v>
      </c>
      <c r="F57" s="56">
        <f t="shared" si="24"/>
        <v>-16120</v>
      </c>
      <c r="G57" s="56">
        <f t="shared" si="24"/>
        <v>0</v>
      </c>
    </row>
    <row r="58" spans="1:7" x14ac:dyDescent="0.25">
      <c r="A58" s="107">
        <v>31</v>
      </c>
      <c r="B58" s="108"/>
      <c r="C58" s="109"/>
      <c r="D58" s="64" t="s">
        <v>11</v>
      </c>
      <c r="E58" s="57">
        <v>14680</v>
      </c>
      <c r="F58" s="57">
        <f>G58-E58</f>
        <v>-14680</v>
      </c>
      <c r="G58" s="58">
        <v>0</v>
      </c>
    </row>
    <row r="59" spans="1:7" x14ac:dyDescent="0.25">
      <c r="A59" s="107">
        <v>32</v>
      </c>
      <c r="B59" s="108"/>
      <c r="C59" s="109"/>
      <c r="D59" s="64" t="s">
        <v>19</v>
      </c>
      <c r="E59" s="57">
        <v>1440</v>
      </c>
      <c r="F59" s="57">
        <f>G59-E59</f>
        <v>-1440</v>
      </c>
      <c r="G59" s="58">
        <v>0</v>
      </c>
    </row>
    <row r="60" spans="1:7" ht="14.25" customHeight="1" x14ac:dyDescent="0.25">
      <c r="A60" s="110" t="s">
        <v>134</v>
      </c>
      <c r="B60" s="111"/>
      <c r="C60" s="112"/>
      <c r="D60" s="74" t="s">
        <v>135</v>
      </c>
      <c r="E60" s="61">
        <f>E61+E88+E96+E100+E108+E112+E118</f>
        <v>0</v>
      </c>
      <c r="F60" s="61">
        <f>F61+F88+F96+F100+F108+F112+F118</f>
        <v>4500</v>
      </c>
      <c r="G60" s="61">
        <f>G61+G88+G96+G100+G108+G112+G118</f>
        <v>4500</v>
      </c>
    </row>
    <row r="61" spans="1:7" ht="15" customHeight="1" x14ac:dyDescent="0.25">
      <c r="A61" s="101" t="s">
        <v>109</v>
      </c>
      <c r="B61" s="102"/>
      <c r="C61" s="103"/>
      <c r="D61" s="65" t="s">
        <v>110</v>
      </c>
      <c r="E61" s="56">
        <f>E62+E86</f>
        <v>0</v>
      </c>
      <c r="F61" s="56">
        <f>F62+F86</f>
        <v>4500</v>
      </c>
      <c r="G61" s="56">
        <f>G62+G86</f>
        <v>4500</v>
      </c>
    </row>
    <row r="62" spans="1:7" x14ac:dyDescent="0.25">
      <c r="A62" s="104">
        <v>3</v>
      </c>
      <c r="B62" s="105"/>
      <c r="C62" s="106"/>
      <c r="D62" s="64" t="s">
        <v>10</v>
      </c>
      <c r="E62" s="56">
        <f t="shared" ref="E62:G62" si="25">E63</f>
        <v>0</v>
      </c>
      <c r="F62" s="56">
        <f t="shared" si="25"/>
        <v>4500</v>
      </c>
      <c r="G62" s="56">
        <f t="shared" si="25"/>
        <v>4500</v>
      </c>
    </row>
    <row r="63" spans="1:7" x14ac:dyDescent="0.25">
      <c r="A63" s="107">
        <v>32</v>
      </c>
      <c r="B63" s="108"/>
      <c r="C63" s="109"/>
      <c r="D63" s="64" t="s">
        <v>19</v>
      </c>
      <c r="E63" s="57">
        <v>0</v>
      </c>
      <c r="F63" s="57">
        <f>G63-E63</f>
        <v>4500</v>
      </c>
      <c r="G63" s="58">
        <v>4500</v>
      </c>
    </row>
    <row r="64" spans="1:7" ht="43.15" customHeight="1" x14ac:dyDescent="0.25">
      <c r="A64" s="110" t="s">
        <v>111</v>
      </c>
      <c r="B64" s="111"/>
      <c r="C64" s="112"/>
      <c r="D64" s="74" t="s">
        <v>112</v>
      </c>
      <c r="E64" s="61">
        <f t="shared" ref="E64:G64" si="26">E65</f>
        <v>1530</v>
      </c>
      <c r="F64" s="61">
        <f t="shared" si="26"/>
        <v>3000</v>
      </c>
      <c r="G64" s="61">
        <f t="shared" si="26"/>
        <v>4530</v>
      </c>
    </row>
    <row r="65" spans="1:7" ht="15" customHeight="1" x14ac:dyDescent="0.25">
      <c r="A65" s="101" t="s">
        <v>107</v>
      </c>
      <c r="B65" s="102"/>
      <c r="C65" s="103"/>
      <c r="D65" s="65" t="s">
        <v>108</v>
      </c>
      <c r="E65" s="56">
        <f>E66+E91</f>
        <v>1530</v>
      </c>
      <c r="F65" s="56">
        <f>F66+F91</f>
        <v>3000</v>
      </c>
      <c r="G65" s="56">
        <f>G66+G91</f>
        <v>4530</v>
      </c>
    </row>
    <row r="66" spans="1:7" x14ac:dyDescent="0.25">
      <c r="A66" s="104">
        <v>3</v>
      </c>
      <c r="B66" s="105"/>
      <c r="C66" s="106"/>
      <c r="D66" s="64" t="s">
        <v>10</v>
      </c>
      <c r="E66" s="56">
        <f t="shared" ref="E66" si="27">SUM(E67:E68)</f>
        <v>1530</v>
      </c>
      <c r="F66" s="56">
        <f t="shared" ref="F66" si="28">SUM(F67:F68)</f>
        <v>3000</v>
      </c>
      <c r="G66" s="56">
        <f t="shared" ref="G66" si="29">SUM(G67:G68)</f>
        <v>4530</v>
      </c>
    </row>
    <row r="67" spans="1:7" x14ac:dyDescent="0.25">
      <c r="A67" s="107">
        <v>31</v>
      </c>
      <c r="B67" s="108"/>
      <c r="C67" s="109"/>
      <c r="D67" s="64" t="s">
        <v>11</v>
      </c>
      <c r="E67" s="57">
        <v>0</v>
      </c>
      <c r="F67" s="57">
        <f>E67</f>
        <v>0</v>
      </c>
      <c r="G67" s="58">
        <v>0</v>
      </c>
    </row>
    <row r="68" spans="1:7" x14ac:dyDescent="0.25">
      <c r="A68" s="107">
        <v>32</v>
      </c>
      <c r="B68" s="108"/>
      <c r="C68" s="109"/>
      <c r="D68" s="64" t="s">
        <v>19</v>
      </c>
      <c r="E68" s="57">
        <v>1530</v>
      </c>
      <c r="F68" s="57">
        <f>G68-E68</f>
        <v>3000</v>
      </c>
      <c r="G68" s="58">
        <v>4530</v>
      </c>
    </row>
    <row r="69" spans="1:7" ht="43.35" customHeight="1" x14ac:dyDescent="0.25">
      <c r="A69" s="110" t="s">
        <v>62</v>
      </c>
      <c r="B69" s="111"/>
      <c r="C69" s="112"/>
      <c r="D69" s="74" t="s">
        <v>126</v>
      </c>
      <c r="E69" s="61">
        <f t="shared" ref="E69:G70" si="30">E70</f>
        <v>0</v>
      </c>
      <c r="F69" s="61">
        <f t="shared" si="30"/>
        <v>16860</v>
      </c>
      <c r="G69" s="61">
        <f t="shared" si="30"/>
        <v>16860</v>
      </c>
    </row>
    <row r="70" spans="1:7" ht="15" customHeight="1" x14ac:dyDescent="0.25">
      <c r="A70" s="101" t="s">
        <v>107</v>
      </c>
      <c r="B70" s="102"/>
      <c r="C70" s="103"/>
      <c r="D70" s="72" t="s">
        <v>108</v>
      </c>
      <c r="E70" s="56">
        <f t="shared" si="30"/>
        <v>0</v>
      </c>
      <c r="F70" s="56">
        <f t="shared" si="30"/>
        <v>16860</v>
      </c>
      <c r="G70" s="56">
        <f t="shared" si="30"/>
        <v>16860</v>
      </c>
    </row>
    <row r="71" spans="1:7" x14ac:dyDescent="0.25">
      <c r="A71" s="104">
        <v>3</v>
      </c>
      <c r="B71" s="105"/>
      <c r="C71" s="106"/>
      <c r="D71" s="73" t="s">
        <v>10</v>
      </c>
      <c r="E71" s="56">
        <f t="shared" ref="E71:G71" si="31">SUM(E72:E73)</f>
        <v>0</v>
      </c>
      <c r="F71" s="56">
        <f t="shared" si="31"/>
        <v>16860</v>
      </c>
      <c r="G71" s="56">
        <f t="shared" si="31"/>
        <v>16860</v>
      </c>
    </row>
    <row r="72" spans="1:7" x14ac:dyDescent="0.25">
      <c r="A72" s="107">
        <v>31</v>
      </c>
      <c r="B72" s="108"/>
      <c r="C72" s="109"/>
      <c r="D72" s="73" t="s">
        <v>11</v>
      </c>
      <c r="E72" s="57">
        <v>0</v>
      </c>
      <c r="F72" s="57">
        <f>G72-E72</f>
        <v>14450</v>
      </c>
      <c r="G72" s="58">
        <v>14450</v>
      </c>
    </row>
    <row r="73" spans="1:7" x14ac:dyDescent="0.25">
      <c r="A73" s="107">
        <v>32</v>
      </c>
      <c r="B73" s="108"/>
      <c r="C73" s="109"/>
      <c r="D73" s="73" t="s">
        <v>19</v>
      </c>
      <c r="E73" s="57">
        <v>0</v>
      </c>
      <c r="F73" s="57">
        <f>G73-E73</f>
        <v>2410</v>
      </c>
      <c r="G73" s="58">
        <v>2410</v>
      </c>
    </row>
    <row r="74" spans="1:7" ht="28.9" customHeight="1" x14ac:dyDescent="0.25">
      <c r="A74" s="110" t="s">
        <v>113</v>
      </c>
      <c r="B74" s="111"/>
      <c r="C74" s="112"/>
      <c r="D74" s="74" t="s">
        <v>114</v>
      </c>
      <c r="E74" s="61">
        <f t="shared" ref="E74:G74" si="32">E75</f>
        <v>0</v>
      </c>
      <c r="F74" s="61">
        <f t="shared" si="32"/>
        <v>2015</v>
      </c>
      <c r="G74" s="61">
        <f t="shared" si="32"/>
        <v>2015</v>
      </c>
    </row>
    <row r="75" spans="1:7" ht="15" customHeight="1" x14ac:dyDescent="0.25">
      <c r="A75" s="101" t="s">
        <v>107</v>
      </c>
      <c r="B75" s="102"/>
      <c r="C75" s="103"/>
      <c r="D75" s="65" t="s">
        <v>108</v>
      </c>
      <c r="E75" s="56">
        <f t="shared" ref="E75:G75" si="33">E76</f>
        <v>0</v>
      </c>
      <c r="F75" s="56">
        <f t="shared" si="33"/>
        <v>2015</v>
      </c>
      <c r="G75" s="56">
        <f t="shared" si="33"/>
        <v>2015</v>
      </c>
    </row>
    <row r="76" spans="1:7" x14ac:dyDescent="0.25">
      <c r="A76" s="104">
        <v>3</v>
      </c>
      <c r="B76" s="105"/>
      <c r="C76" s="106"/>
      <c r="D76" s="64" t="s">
        <v>10</v>
      </c>
      <c r="E76" s="56">
        <f t="shared" ref="E76:G76" si="34">SUM(E77:E78)</f>
        <v>0</v>
      </c>
      <c r="F76" s="56">
        <f t="shared" si="34"/>
        <v>2015</v>
      </c>
      <c r="G76" s="56">
        <f t="shared" si="34"/>
        <v>2015</v>
      </c>
    </row>
    <row r="77" spans="1:7" x14ac:dyDescent="0.25">
      <c r="A77" s="107">
        <v>31</v>
      </c>
      <c r="B77" s="108"/>
      <c r="C77" s="109"/>
      <c r="D77" s="64" t="s">
        <v>11</v>
      </c>
      <c r="E77" s="57">
        <v>0</v>
      </c>
      <c r="F77" s="57">
        <f>G77-E77</f>
        <v>935</v>
      </c>
      <c r="G77" s="58">
        <v>935</v>
      </c>
    </row>
    <row r="78" spans="1:7" x14ac:dyDescent="0.25">
      <c r="A78" s="107">
        <v>32</v>
      </c>
      <c r="B78" s="108"/>
      <c r="C78" s="109"/>
      <c r="D78" s="64" t="s">
        <v>19</v>
      </c>
      <c r="E78" s="57">
        <v>0</v>
      </c>
      <c r="F78" s="57">
        <f>G78-E78</f>
        <v>1080</v>
      </c>
      <c r="G78" s="58">
        <v>1080</v>
      </c>
    </row>
    <row r="80" spans="1:7" x14ac:dyDescent="0.25">
      <c r="A80" s="113" t="s">
        <v>58</v>
      </c>
      <c r="B80" s="114"/>
      <c r="C80" s="114"/>
      <c r="D80" s="115"/>
      <c r="E80" s="63">
        <f>E6+E14</f>
        <v>3562796</v>
      </c>
      <c r="F80" s="63">
        <f>F6+F14</f>
        <v>356006.68</v>
      </c>
      <c r="G80" s="63">
        <f>G6+G14</f>
        <v>3918802.68</v>
      </c>
    </row>
    <row r="83" spans="1:7" ht="18.75" x14ac:dyDescent="0.3">
      <c r="A83" s="71" t="s">
        <v>119</v>
      </c>
      <c r="C83" s="70"/>
      <c r="D83" s="70"/>
      <c r="G83" s="78"/>
    </row>
    <row r="84" spans="1:7" ht="18.75" x14ac:dyDescent="0.3">
      <c r="A84" s="71" t="s">
        <v>120</v>
      </c>
      <c r="G84" s="78"/>
    </row>
  </sheetData>
  <mergeCells count="77">
    <mergeCell ref="A25:C25"/>
    <mergeCell ref="A37:C37"/>
    <mergeCell ref="A41:C41"/>
    <mergeCell ref="A43:C43"/>
    <mergeCell ref="A44:C44"/>
    <mergeCell ref="A45:C45"/>
    <mergeCell ref="A34:C34"/>
    <mergeCell ref="A35:C35"/>
    <mergeCell ref="A36:C36"/>
    <mergeCell ref="A46:C46"/>
    <mergeCell ref="A47:C47"/>
    <mergeCell ref="A48:C48"/>
    <mergeCell ref="A50:C50"/>
    <mergeCell ref="A42:C42"/>
    <mergeCell ref="A10:C10"/>
    <mergeCell ref="A11:C11"/>
    <mergeCell ref="A23:C23"/>
    <mergeCell ref="A14:C14"/>
    <mergeCell ref="A15:C15"/>
    <mergeCell ref="A21:C21"/>
    <mergeCell ref="A22:C22"/>
    <mergeCell ref="A16:C16"/>
    <mergeCell ref="A17:C17"/>
    <mergeCell ref="A18:C18"/>
    <mergeCell ref="A1:G1"/>
    <mergeCell ref="A3:G3"/>
    <mergeCell ref="A5:C5"/>
    <mergeCell ref="A8:C8"/>
    <mergeCell ref="A9:C9"/>
    <mergeCell ref="A6:C6"/>
    <mergeCell ref="A7:C7"/>
    <mergeCell ref="A38:C38"/>
    <mergeCell ref="A39:C39"/>
    <mergeCell ref="A40:C40"/>
    <mergeCell ref="A12:C12"/>
    <mergeCell ref="A13:C13"/>
    <mergeCell ref="A19:C19"/>
    <mergeCell ref="A20:C20"/>
    <mergeCell ref="A27:C27"/>
    <mergeCell ref="A32:C32"/>
    <mergeCell ref="A29:C29"/>
    <mergeCell ref="A26:C26"/>
    <mergeCell ref="A28:C28"/>
    <mergeCell ref="A30:C30"/>
    <mergeCell ref="A31:C31"/>
    <mergeCell ref="A33:C33"/>
    <mergeCell ref="A24:C24"/>
    <mergeCell ref="A80:D80"/>
    <mergeCell ref="A78:C78"/>
    <mergeCell ref="A58:C58"/>
    <mergeCell ref="A65:C65"/>
    <mergeCell ref="A66:C66"/>
    <mergeCell ref="A67:C67"/>
    <mergeCell ref="A68:C68"/>
    <mergeCell ref="A77:C77"/>
    <mergeCell ref="A74:C74"/>
    <mergeCell ref="A75:C75"/>
    <mergeCell ref="A76:C76"/>
    <mergeCell ref="A61:C61"/>
    <mergeCell ref="A62:C62"/>
    <mergeCell ref="A63:C63"/>
    <mergeCell ref="A64:C64"/>
    <mergeCell ref="A69:C69"/>
    <mergeCell ref="A70:C70"/>
    <mergeCell ref="A71:C71"/>
    <mergeCell ref="A72:C72"/>
    <mergeCell ref="A73:C73"/>
    <mergeCell ref="A49:C49"/>
    <mergeCell ref="A55:C55"/>
    <mergeCell ref="A56:C56"/>
    <mergeCell ref="A57:C57"/>
    <mergeCell ref="A59:C59"/>
    <mergeCell ref="A60:C60"/>
    <mergeCell ref="A52:C52"/>
    <mergeCell ref="A53:C53"/>
    <mergeCell ref="A54:C54"/>
    <mergeCell ref="A51:C51"/>
  </mergeCells>
  <pageMargins left="0.25" right="0.25" top="0.75" bottom="0.75" header="0.3" footer="0.3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</cols>
  <sheetData>
    <row r="1" spans="1:7" ht="42" customHeight="1" x14ac:dyDescent="0.25">
      <c r="A1" s="81" t="s">
        <v>121</v>
      </c>
      <c r="B1" s="81"/>
      <c r="C1" s="81"/>
      <c r="D1" s="81"/>
      <c r="E1" s="81"/>
      <c r="F1" s="81"/>
      <c r="G1" s="81"/>
    </row>
    <row r="2" spans="1:7" ht="18" x14ac:dyDescent="0.25">
      <c r="A2" s="20"/>
      <c r="B2" s="20"/>
      <c r="C2" s="20"/>
      <c r="D2" s="20"/>
      <c r="E2" s="20"/>
      <c r="F2" s="5"/>
      <c r="G2" s="5"/>
    </row>
    <row r="3" spans="1:7" ht="18" customHeight="1" x14ac:dyDescent="0.25">
      <c r="A3" s="81" t="s">
        <v>15</v>
      </c>
      <c r="B3" s="83"/>
      <c r="C3" s="83"/>
      <c r="D3" s="83"/>
      <c r="E3" s="83"/>
      <c r="F3" s="83"/>
      <c r="G3" s="83"/>
    </row>
    <row r="4" spans="1:7" ht="18" x14ac:dyDescent="0.25">
      <c r="A4" s="20"/>
      <c r="B4" s="20"/>
      <c r="C4" s="20"/>
      <c r="D4" s="20"/>
      <c r="E4" s="20"/>
      <c r="F4" s="5"/>
      <c r="G4" s="5"/>
    </row>
    <row r="5" spans="1:7" x14ac:dyDescent="0.25">
      <c r="A5" s="116" t="s">
        <v>17</v>
      </c>
      <c r="B5" s="117"/>
      <c r="C5" s="118"/>
      <c r="D5" s="15" t="s">
        <v>18</v>
      </c>
      <c r="E5" s="16" t="s">
        <v>26</v>
      </c>
      <c r="F5" s="16" t="s">
        <v>122</v>
      </c>
      <c r="G5" s="16" t="s">
        <v>123</v>
      </c>
    </row>
    <row r="6" spans="1:7" ht="25.5" x14ac:dyDescent="0.25">
      <c r="A6" s="110" t="s">
        <v>60</v>
      </c>
      <c r="B6" s="111"/>
      <c r="C6" s="112"/>
      <c r="D6" s="49" t="s">
        <v>61</v>
      </c>
      <c r="E6" s="61">
        <f t="shared" ref="E6:F6" si="0">E7</f>
        <v>89060.9</v>
      </c>
      <c r="F6" s="61">
        <f t="shared" si="0"/>
        <v>12113.25</v>
      </c>
      <c r="G6" s="61">
        <f>G7</f>
        <v>101174.15</v>
      </c>
    </row>
    <row r="7" spans="1:7" ht="25.5" x14ac:dyDescent="0.25">
      <c r="A7" s="110" t="s">
        <v>62</v>
      </c>
      <c r="B7" s="111"/>
      <c r="C7" s="112"/>
      <c r="D7" s="74" t="s">
        <v>63</v>
      </c>
      <c r="E7" s="61">
        <f t="shared" ref="E7:G7" si="1">E8</f>
        <v>89060.9</v>
      </c>
      <c r="F7" s="61">
        <f t="shared" si="1"/>
        <v>12113.25</v>
      </c>
      <c r="G7" s="61">
        <f t="shared" si="1"/>
        <v>101174.15</v>
      </c>
    </row>
    <row r="8" spans="1:7" x14ac:dyDescent="0.25">
      <c r="A8" s="101" t="s">
        <v>70</v>
      </c>
      <c r="B8" s="102"/>
      <c r="C8" s="103"/>
      <c r="D8" s="50" t="s">
        <v>64</v>
      </c>
      <c r="E8" s="56">
        <f t="shared" ref="E8:G9" si="2">E9</f>
        <v>89060.9</v>
      </c>
      <c r="F8" s="56">
        <f t="shared" si="2"/>
        <v>12113.25</v>
      </c>
      <c r="G8" s="56">
        <f t="shared" si="2"/>
        <v>101174.15</v>
      </c>
    </row>
    <row r="9" spans="1:7" x14ac:dyDescent="0.25">
      <c r="A9" s="104">
        <v>3</v>
      </c>
      <c r="B9" s="105"/>
      <c r="C9" s="106"/>
      <c r="D9" s="51" t="s">
        <v>10</v>
      </c>
      <c r="E9" s="56">
        <f>E10</f>
        <v>89060.9</v>
      </c>
      <c r="F9" s="56">
        <f t="shared" si="2"/>
        <v>12113.25</v>
      </c>
      <c r="G9" s="56">
        <f t="shared" si="2"/>
        <v>101174.15</v>
      </c>
    </row>
    <row r="10" spans="1:7" x14ac:dyDescent="0.25">
      <c r="A10" s="107">
        <v>32</v>
      </c>
      <c r="B10" s="108"/>
      <c r="C10" s="109"/>
      <c r="D10" s="51" t="s">
        <v>19</v>
      </c>
      <c r="E10" s="57">
        <v>89060.9</v>
      </c>
      <c r="F10" s="57">
        <f>G10-E10</f>
        <v>12113.25</v>
      </c>
      <c r="G10" s="58">
        <v>101174.15</v>
      </c>
    </row>
    <row r="11" spans="1:7" ht="51" x14ac:dyDescent="0.25">
      <c r="A11" s="110" t="s">
        <v>65</v>
      </c>
      <c r="B11" s="111"/>
      <c r="C11" s="112"/>
      <c r="D11" s="49" t="s">
        <v>66</v>
      </c>
      <c r="E11" s="61">
        <f>E12</f>
        <v>151500</v>
      </c>
      <c r="F11" s="61">
        <f>F12+F26</f>
        <v>23055</v>
      </c>
      <c r="G11" s="61">
        <f>G12+G26</f>
        <v>174555</v>
      </c>
    </row>
    <row r="12" spans="1:7" ht="14.25" customHeight="1" x14ac:dyDescent="0.25">
      <c r="A12" s="110" t="s">
        <v>67</v>
      </c>
      <c r="B12" s="111"/>
      <c r="C12" s="112"/>
      <c r="D12" s="74" t="s">
        <v>68</v>
      </c>
      <c r="E12" s="61">
        <f t="shared" ref="E12" si="3">E13+E17</f>
        <v>151500</v>
      </c>
      <c r="F12" s="61">
        <f>F13+F17+F23</f>
        <v>22055</v>
      </c>
      <c r="G12" s="61">
        <f>G13+G17+G23</f>
        <v>173555</v>
      </c>
    </row>
    <row r="13" spans="1:7" ht="15" customHeight="1" x14ac:dyDescent="0.25">
      <c r="A13" s="101" t="s">
        <v>69</v>
      </c>
      <c r="B13" s="102"/>
      <c r="C13" s="103"/>
      <c r="D13" s="50" t="s">
        <v>71</v>
      </c>
      <c r="E13" s="56">
        <f t="shared" ref="E13:G13" si="4">E14</f>
        <v>4500</v>
      </c>
      <c r="F13" s="56">
        <f t="shared" si="4"/>
        <v>3000</v>
      </c>
      <c r="G13" s="56">
        <f t="shared" si="4"/>
        <v>7500</v>
      </c>
    </row>
    <row r="14" spans="1:7" x14ac:dyDescent="0.25">
      <c r="A14" s="104">
        <v>3</v>
      </c>
      <c r="B14" s="105"/>
      <c r="C14" s="106"/>
      <c r="D14" s="51" t="s">
        <v>10</v>
      </c>
      <c r="E14" s="56">
        <f t="shared" ref="E14" si="5">E16</f>
        <v>4500</v>
      </c>
      <c r="F14" s="56">
        <f>F15+F16</f>
        <v>3000</v>
      </c>
      <c r="G14" s="56">
        <f>G15+G16</f>
        <v>7500</v>
      </c>
    </row>
    <row r="15" spans="1:7" x14ac:dyDescent="0.25">
      <c r="A15" s="107">
        <v>31</v>
      </c>
      <c r="B15" s="108"/>
      <c r="C15" s="109"/>
      <c r="D15" s="73" t="s">
        <v>11</v>
      </c>
      <c r="E15" s="57"/>
      <c r="F15" s="57">
        <f>G15-E15</f>
        <v>700</v>
      </c>
      <c r="G15" s="58">
        <v>700</v>
      </c>
    </row>
    <row r="16" spans="1:7" x14ac:dyDescent="0.25">
      <c r="A16" s="107">
        <v>32</v>
      </c>
      <c r="B16" s="108"/>
      <c r="C16" s="109"/>
      <c r="D16" s="51" t="s">
        <v>19</v>
      </c>
      <c r="E16" s="57">
        <v>4500</v>
      </c>
      <c r="F16" s="57">
        <f>G16-E16</f>
        <v>2300</v>
      </c>
      <c r="G16" s="58">
        <v>6800</v>
      </c>
    </row>
    <row r="17" spans="1:7" ht="15" customHeight="1" x14ac:dyDescent="0.25">
      <c r="A17" s="101" t="s">
        <v>72</v>
      </c>
      <c r="B17" s="102"/>
      <c r="C17" s="103"/>
      <c r="D17" s="50" t="s">
        <v>73</v>
      </c>
      <c r="E17" s="56">
        <f t="shared" ref="E17:G17" si="6">E18+E21</f>
        <v>147000</v>
      </c>
      <c r="F17" s="56">
        <f t="shared" si="6"/>
        <v>16955</v>
      </c>
      <c r="G17" s="56">
        <f t="shared" si="6"/>
        <v>163955</v>
      </c>
    </row>
    <row r="18" spans="1:7" x14ac:dyDescent="0.25">
      <c r="A18" s="104">
        <v>3</v>
      </c>
      <c r="B18" s="105"/>
      <c r="C18" s="106"/>
      <c r="D18" s="51" t="s">
        <v>10</v>
      </c>
      <c r="E18" s="56">
        <f t="shared" ref="E18:G18" si="7">E19+E20</f>
        <v>142990</v>
      </c>
      <c r="F18" s="56">
        <f t="shared" si="7"/>
        <v>5555</v>
      </c>
      <c r="G18" s="56">
        <f t="shared" si="7"/>
        <v>148545</v>
      </c>
    </row>
    <row r="19" spans="1:7" x14ac:dyDescent="0.25">
      <c r="A19" s="107">
        <v>32</v>
      </c>
      <c r="B19" s="108"/>
      <c r="C19" s="109"/>
      <c r="D19" s="51" t="s">
        <v>19</v>
      </c>
      <c r="E19" s="57">
        <v>141290</v>
      </c>
      <c r="F19" s="57">
        <f>G19-E19</f>
        <v>5555</v>
      </c>
      <c r="G19" s="58">
        <v>146845</v>
      </c>
    </row>
    <row r="20" spans="1:7" x14ac:dyDescent="0.25">
      <c r="A20" s="107">
        <v>34</v>
      </c>
      <c r="B20" s="108"/>
      <c r="C20" s="109"/>
      <c r="D20" s="51" t="s">
        <v>57</v>
      </c>
      <c r="E20" s="57">
        <v>1700</v>
      </c>
      <c r="F20" s="57">
        <f>G20-E20</f>
        <v>0</v>
      </c>
      <c r="G20" s="58">
        <v>1700</v>
      </c>
    </row>
    <row r="21" spans="1:7" ht="25.5" x14ac:dyDescent="0.25">
      <c r="A21" s="104">
        <v>4</v>
      </c>
      <c r="B21" s="105"/>
      <c r="C21" s="106"/>
      <c r="D21" s="51" t="s">
        <v>12</v>
      </c>
      <c r="E21" s="56">
        <f t="shared" ref="E21:G21" si="8">E22</f>
        <v>4010</v>
      </c>
      <c r="F21" s="56">
        <f t="shared" si="8"/>
        <v>11400</v>
      </c>
      <c r="G21" s="56">
        <f t="shared" si="8"/>
        <v>15410</v>
      </c>
    </row>
    <row r="22" spans="1:7" ht="25.5" x14ac:dyDescent="0.25">
      <c r="A22" s="107">
        <v>42</v>
      </c>
      <c r="B22" s="108"/>
      <c r="C22" s="109"/>
      <c r="D22" s="51" t="s">
        <v>25</v>
      </c>
      <c r="E22" s="57">
        <v>4010</v>
      </c>
      <c r="F22" s="57">
        <f>G22-E22</f>
        <v>11400</v>
      </c>
      <c r="G22" s="58">
        <v>15410</v>
      </c>
    </row>
    <row r="23" spans="1:7" ht="15" customHeight="1" x14ac:dyDescent="0.25">
      <c r="A23" s="101" t="s">
        <v>124</v>
      </c>
      <c r="B23" s="102"/>
      <c r="C23" s="103"/>
      <c r="D23" s="72" t="s">
        <v>85</v>
      </c>
      <c r="E23" s="56">
        <f>E24</f>
        <v>0</v>
      </c>
      <c r="F23" s="56">
        <f t="shared" ref="F23:G23" si="9">F24</f>
        <v>2100</v>
      </c>
      <c r="G23" s="56">
        <f t="shared" si="9"/>
        <v>2100</v>
      </c>
    </row>
    <row r="24" spans="1:7" ht="25.5" x14ac:dyDescent="0.25">
      <c r="A24" s="104">
        <v>4</v>
      </c>
      <c r="B24" s="105"/>
      <c r="C24" s="106"/>
      <c r="D24" s="73" t="s">
        <v>12</v>
      </c>
      <c r="E24" s="56">
        <f t="shared" ref="E24:G24" si="10">E25</f>
        <v>0</v>
      </c>
      <c r="F24" s="56">
        <f t="shared" si="10"/>
        <v>2100</v>
      </c>
      <c r="G24" s="56">
        <f t="shared" si="10"/>
        <v>2100</v>
      </c>
    </row>
    <row r="25" spans="1:7" ht="25.5" x14ac:dyDescent="0.25">
      <c r="A25" s="107">
        <v>42</v>
      </c>
      <c r="B25" s="108"/>
      <c r="C25" s="109"/>
      <c r="D25" s="73" t="s">
        <v>25</v>
      </c>
      <c r="E25" s="57">
        <v>0</v>
      </c>
      <c r="F25" s="57">
        <f>G25-E25</f>
        <v>2100</v>
      </c>
      <c r="G25" s="58">
        <v>2100</v>
      </c>
    </row>
    <row r="26" spans="1:7" ht="14.25" customHeight="1" x14ac:dyDescent="0.25">
      <c r="A26" s="110" t="s">
        <v>134</v>
      </c>
      <c r="B26" s="111"/>
      <c r="C26" s="112"/>
      <c r="D26" s="74" t="s">
        <v>135</v>
      </c>
      <c r="E26" s="61">
        <f>E27+E49+E57+E61+E69+E73+E79</f>
        <v>0</v>
      </c>
      <c r="F26" s="61">
        <f>F27+F49+F57+F61+F69+F73+F79</f>
        <v>1000</v>
      </c>
      <c r="G26" s="61">
        <f>G27+G49+G57+G61+G69+G73+G79</f>
        <v>1000</v>
      </c>
    </row>
    <row r="27" spans="1:7" ht="15" customHeight="1" x14ac:dyDescent="0.25">
      <c r="A27" s="101" t="s">
        <v>109</v>
      </c>
      <c r="B27" s="102"/>
      <c r="C27" s="103"/>
      <c r="D27" s="72" t="s">
        <v>110</v>
      </c>
      <c r="E27" s="56">
        <f>E28+E47</f>
        <v>0</v>
      </c>
      <c r="F27" s="56">
        <f>F28+F47</f>
        <v>1000</v>
      </c>
      <c r="G27" s="56">
        <f>G28+G47</f>
        <v>1000</v>
      </c>
    </row>
    <row r="28" spans="1:7" x14ac:dyDescent="0.25">
      <c r="A28" s="104">
        <v>3</v>
      </c>
      <c r="B28" s="105"/>
      <c r="C28" s="106"/>
      <c r="D28" s="73" t="s">
        <v>10</v>
      </c>
      <c r="E28" s="56">
        <f t="shared" ref="E28:G28" si="11">E29</f>
        <v>0</v>
      </c>
      <c r="F28" s="56">
        <f t="shared" si="11"/>
        <v>1000</v>
      </c>
      <c r="G28" s="56">
        <f t="shared" si="11"/>
        <v>1000</v>
      </c>
    </row>
    <row r="29" spans="1:7" x14ac:dyDescent="0.25">
      <c r="A29" s="107">
        <v>32</v>
      </c>
      <c r="B29" s="108"/>
      <c r="C29" s="109"/>
      <c r="D29" s="73" t="s">
        <v>19</v>
      </c>
      <c r="E29" s="57">
        <v>0</v>
      </c>
      <c r="F29" s="57">
        <f>G29-E29</f>
        <v>1000</v>
      </c>
      <c r="G29" s="58">
        <v>1000</v>
      </c>
    </row>
    <row r="30" spans="1:7" x14ac:dyDescent="0.25">
      <c r="E30" s="62"/>
      <c r="F30" s="62"/>
      <c r="G30" s="62"/>
    </row>
    <row r="31" spans="1:7" x14ac:dyDescent="0.25">
      <c r="A31" s="113" t="s">
        <v>58</v>
      </c>
      <c r="B31" s="114"/>
      <c r="C31" s="114"/>
      <c r="D31" s="115"/>
      <c r="E31" s="63">
        <f>E6+E11</f>
        <v>240560.9</v>
      </c>
      <c r="F31" s="63">
        <f>F6+F11</f>
        <v>35168.25</v>
      </c>
      <c r="G31" s="63">
        <f>G6+G11</f>
        <v>275729.15000000002</v>
      </c>
    </row>
    <row r="32" spans="1:7" x14ac:dyDescent="0.25">
      <c r="E32" s="62"/>
      <c r="F32" s="62"/>
      <c r="G32" s="62"/>
    </row>
    <row r="33" spans="1:7" x14ac:dyDescent="0.25">
      <c r="E33" s="62"/>
      <c r="F33" s="62"/>
      <c r="G33" s="62"/>
    </row>
    <row r="34" spans="1:7" ht="18.75" x14ac:dyDescent="0.3">
      <c r="A34" s="71" t="s">
        <v>119</v>
      </c>
      <c r="C34" s="70"/>
      <c r="D34" s="70"/>
      <c r="G34" s="71"/>
    </row>
    <row r="35" spans="1:7" ht="18.75" x14ac:dyDescent="0.3">
      <c r="A35" s="71" t="s">
        <v>120</v>
      </c>
      <c r="G35" s="71"/>
    </row>
    <row r="36" spans="1:7" x14ac:dyDescent="0.25">
      <c r="E36" s="62"/>
      <c r="F36" s="62"/>
      <c r="G36" s="62"/>
    </row>
  </sheetData>
  <mergeCells count="28">
    <mergeCell ref="A31:D31"/>
    <mergeCell ref="A14:C14"/>
    <mergeCell ref="A16:C16"/>
    <mergeCell ref="A17:C17"/>
    <mergeCell ref="A21:C21"/>
    <mergeCell ref="A22:C22"/>
    <mergeCell ref="A18:C18"/>
    <mergeCell ref="A20:C20"/>
    <mergeCell ref="A19:C19"/>
    <mergeCell ref="A15:C15"/>
    <mergeCell ref="A23:C23"/>
    <mergeCell ref="A26:C26"/>
    <mergeCell ref="A24:C24"/>
    <mergeCell ref="A25:C25"/>
    <mergeCell ref="A27:C27"/>
    <mergeCell ref="A28:C28"/>
    <mergeCell ref="A29:C29"/>
    <mergeCell ref="A13:C13"/>
    <mergeCell ref="A1:G1"/>
    <mergeCell ref="A3:G3"/>
    <mergeCell ref="A5:C5"/>
    <mergeCell ref="A6:C6"/>
    <mergeCell ref="A7:C7"/>
    <mergeCell ref="A8:C8"/>
    <mergeCell ref="A9:C9"/>
    <mergeCell ref="A10:C10"/>
    <mergeCell ref="A11:C11"/>
    <mergeCell ref="A12:C12"/>
  </mergeCells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Račun prihoda i rashoda-škola</vt:lpstr>
      <vt:lpstr> Račun prihoda i rashoda-dom</vt:lpstr>
      <vt:lpstr>Prih. i rash. po izvorima-škola</vt:lpstr>
      <vt:lpstr>Prih. i rash. po izvorima-dom</vt:lpstr>
      <vt:lpstr>Rashodi prema funkcijskoj kl</vt:lpstr>
      <vt:lpstr>POSEBNI DIO-ŠKOLA</vt:lpstr>
      <vt:lpstr>POSEBNI DIO-DOM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2024-09-06T12:24:43Z</cp:lastPrinted>
  <dcterms:created xsi:type="dcterms:W3CDTF">2022-08-12T12:51:27Z</dcterms:created>
  <dcterms:modified xsi:type="dcterms:W3CDTF">2024-09-06T12:25:56Z</dcterms:modified>
</cp:coreProperties>
</file>